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<sst xmlns="http://schemas.openxmlformats.org/spreadsheetml/2006/main" count="652" uniqueCount="318">
  <si>
    <t/>
  </si>
  <si>
    <t>Коды</t>
  </si>
  <si>
    <t>на 2020 год</t>
  </si>
  <si>
    <t>Год</t>
  </si>
  <si>
    <t>2020</t>
  </si>
  <si>
    <t>Уточнение на 22.04.2020</t>
  </si>
  <si>
    <t>22.04.2020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</si>
  <si>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</si>
  <si>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</si>
  <si>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</si>
  <si>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</si>
  <si>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</si>
  <si>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</si>
  <si>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</si>
  <si>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</si>
  <si>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</si>
  <si>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</si>
  <si>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</si>
  <si>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</si>
  <si>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</si>
  <si>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</si>
  <si>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</si>
  <si>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</si>
  <si>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</si>
  <si>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</si>
  <si>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</si>
  <si>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</si>
  <si>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</si>
  <si>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</si>
  <si>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</si>
  <si>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</si>
  <si>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</si>
  <si>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</si>
  <si>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</si>
  <si>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</si>
  <si>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8</t>
  </si>
  <si>
    <t>9</t>
  </si>
  <si>
    <t>650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</si>
  <si>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</si>
  <si>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</si>
  <si>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</si>
  <si>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</si>
  <si>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</si>
  <si>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2019-2025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</si>
  <si>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</si>
  <si>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</si>
  <si>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</si>
  <si>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</si>
  <si>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</si>
  <si>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</si>
  <si>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</si>
  <si>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</si>
  <si>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</si>
  <si>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</si>
  <si>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</si>
  <si>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</si>
  <si>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</si>
  <si>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</si>
  <si>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</si>
  <si>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</si>
  <si>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</si>
  <si>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</si>
  <si>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</si>
  <si>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</si>
  <si>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</si>
  <si>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</si>
  <si>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</si>
  <si>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</si>
  <si>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</si>
  <si>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</si>
  <si>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</si>
  <si>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</si>
  <si>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</si>
  <si>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</si>
  <si>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</si>
  <si>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</si>
  <si>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</si>
  <si>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</si>
  <si>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</si>
  <si>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</si>
  <si>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</si>
  <si>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</si>
  <si>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</si>
  <si>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</si>
  <si>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</si>
  <si>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</si>
  <si>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</si>
  <si>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</si>
  <si>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</si>
  <si>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</si>
  <si>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</si>
  <si>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</si>
  <si>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</si>
  <si>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</si>
  <si>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</si>
  <si>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</si>
  <si>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</si>
  <si>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</si>
  <si>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</si>
  <si>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</si>
  <si>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</si>
  <si>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</si>
  <si>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</si>
  <si>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</si>
  <si>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</si>
  <si>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</si>
  <si>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</si>
  <si>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</si>
  <si>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</si>
  <si>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</si>
  <si>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</si>
  <si>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</si>
  <si>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</si>
  <si>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</si>
  <si>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</si>
  <si>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</si>
  <si>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</si>
  <si>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</si>
  <si>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</si>
  <si>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</si>
  <si>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</si>
  <si>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</si>
  <si>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</si>
  <si>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</si>
  <si>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</si>
  <si>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</si>
  <si>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</si>
  <si>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</si>
  <si>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</si>
  <si>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</si>
  <si>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</si>
  <si>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</si>
  <si>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</si>
  <si>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</si>
  <si>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</si>
  <si>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</si>
  <si>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</si>
  <si>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</si>
  <si>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</si>
  <si>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</si>
  <si>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</si>
  <si>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</si>
  <si>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</si>
  <si>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</si>
  <si>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</si>
  <si>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</si>
  <si>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</si>
  <si>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</si>
  <si>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</si>
  <si>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</si>
  <si>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</si>
  <si>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</si>
  <si>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</si>
  <si>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</si>
  <si>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</si>
  <si>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</si>
  <si>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</si>
  <si>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</si>
  <si>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</si>
  <si>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</si>
  <si>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</si>
  <si>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</si>
  <si>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</si>
  <si>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</si>
  <si>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</si>
  <si>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</si>
  <si>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</si>
  <si>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</si>
  <si>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</si>
  <si>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</si>
  <si>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</si>
  <si>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</si>
  <si>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</si>
  <si>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</si>
  <si>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</si>
  <si>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</si>
  <si>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</si>
  <si>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</si>
  <si>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</si>
  <si>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</si>
  <si>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</si>
  <si>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</si>
  <si>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</si>
  <si>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</si>
  <si>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</si>
  <si>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</si>
  <si>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</si>
  <si>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</si>
  <si>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</si>
  <si>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</si>
  <si>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</si>
  <si>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</si>
  <si>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</si>
  <si>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</si>
  <si>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</si>
  <si>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</si>
  <si>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</si>
  <si>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</si>
  <si>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</si>
  <si>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</si>
  <si>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</si>
  <si>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</si>
  <si>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</si>
  <si>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</si>
  <si>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</si>
  <si>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</si>
  <si>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</si>
  <si>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</si>
  <si>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</si>
  <si>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</si>
  <si>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</si>
  <si>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</si>
  <si>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</si>
  <si>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</si>
  <si>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</si>
  <si>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</si>
  <si>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</si>
  <si>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</si>
  <si>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</si>
  <si>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</si>
  <si>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</si>
  <si>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</si>
  <si>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</si>
  <si>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</si>
  <si>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</si>
  <si>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</si>
  <si>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</si>
  <si>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</si>
  <si>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650 0500 0503 1200000000</t>
  </si>
  <si>
    <t xml:space="preserve">Муниципальная программа «Благоустройство территории сельского поселения Горноправдинск на 2019-2025 годы» </t>
  </si>
  <si>
    <t>650 0500 0503 1200000000 1200020804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</si>
  <si>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</si>
  <si>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650 0500 0503 1200000000 1200020804 244</t>
  </si>
  <si>
    <t>1200020804</t>
  </si>
  <si>
    <t>650 0500 0503 1200000000 1200020817</t>
  </si>
  <si>
    <t>Межбюджетные трансферты,  передаваемые по соглашениям за счет средств  ПТЭК</t>
  </si>
  <si>
    <t>650 0500 0503 1200000000 1200020817 244</t>
  </si>
  <si>
    <t>1200020817</t>
  </si>
  <si>
    <t>650 0500 0503 1200000000 1200020826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</si>
  <si>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</si>
  <si>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650 0500 0503 1200000000 1200020826 244</t>
  </si>
  <si>
    <t>1200020826</t>
  </si>
  <si>
    <t>650 0500 0503 1200000000 1200099990</t>
  </si>
  <si>
    <t>650 0500 0503 1200000000 1200099990 244</t>
  </si>
  <si>
    <t>1200099990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</si>
  <si>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</si>
  <si>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</si>
  <si>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</si>
  <si>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</si>
  <si>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</si>
  <si>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</si>
  <si>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</si>
  <si>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</si>
  <si>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</si>
  <si>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</si>
  <si>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</si>
  <si>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</si>
  <si>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</si>
  <si>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</si>
  <si>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</si>
  <si>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</si>
  <si>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2019-2025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</si>
  <si>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</si>
  <si>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</si>
  <si>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</si>
  <si>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</si>
  <si>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</si>
  <si>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</si>
  <si>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</si>
  <si>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</si>
  <si>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</si>
  <si>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</si>
  <si>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</si>
  <si>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Субсидии бюджетным учреждениям на иные цели</t>
  </si>
  <si>
    <t>7000020825</t>
  </si>
  <si>
    <t>612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</si>
  <si>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</si>
  <si>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</si>
  <si>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</si>
  <si>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</si>
  <si>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</si>
  <si>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</si>
  <si>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</si>
  <si>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</si>
  <si>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</si>
  <si>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</si>
  <si>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</si>
  <si>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</si>
  <si>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</si>
  <si>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</si>
  <si>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</si>
  <si>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</si>
  <si>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</si>
  <si>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</si>
  <si>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</si>
  <si>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</si>
  <si>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</si>
  <si>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650 1000 1001 1900000000 1900099990</t>
  </si>
  <si>
    <t>650 1000 1001 1900000000 1900099990 312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</si>
  <si>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</si>
  <si>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</si>
  <si>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</si>
  <si>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</si>
  <si>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</si>
  <si>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</si>
  <si>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</si>
  <si>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</si>
  <si>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</si>
  <si>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</si>
  <si>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</si>
  <si>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</si>
  <si>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</si>
  <si>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</si>
  <si>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</si>
  <si>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</si>
  <si>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</si>
  <si>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Сводная бюджетная роспись 2020 год и плановый период 2021 и 2022 годов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</si>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</sst>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26" fillId="33" borderId="0" xfId="0" applyNumberFormat="1" applyFont="1" applyFill="1" applyAlignment="1">
      <alignment horizontal="left" wrapText="1"/>
    </xf>
    <xf numFmtId="0" fontId="26" fillId="33" borderId="0" xfId="0" applyNumberFormat="1" applyFont="1" applyFill="1" applyAlignment="1">
      <alignment horizontal="center" wrapText="1"/>
    </xf>
    <xf numFmtId="0" fontId="26" fillId="33" borderId="0" xfId="0" applyNumberFormat="1" applyFont="1" applyFill="1" applyAlignment="1">
      <alignment horizontal="left" vertical="top" wrapText="1"/>
    </xf>
    <xf numFmtId="0" fontId="27" fillId="33" borderId="0" xfId="0" applyNumberFormat="1" applyFont="1" applyFill="1" applyAlignment="1">
      <alignment horizontal="center" vertical="top" wrapText="1"/>
    </xf>
    <xf numFmtId="0" fontId="28" fillId="33" borderId="24" xfId="0" applyNumberFormat="1" applyFont="1" applyFill="1" applyBorder="1" applyAlignment="1">
      <alignment horizontal="center" vertical="top" wrapText="1"/>
    </xf>
    <xf numFmtId="0" fontId="26" fillId="33" borderId="0" xfId="0" applyNumberFormat="1" applyFont="1" applyFill="1" applyAlignment="1">
      <alignment horizontal="left" vertical="top" wrapText="1"/>
    </xf>
    <xf numFmtId="0" fontId="29" fillId="33" borderId="0" xfId="0" applyNumberFormat="1" applyFont="1" applyFill="1" applyAlignment="1">
      <alignment horizontal="left" vertical="top" wrapText="1"/>
    </xf>
    <xf numFmtId="0" fontId="2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right" vertical="top" wrapText="1"/>
    </xf>
    <xf numFmtId="4" fontId="5" fillId="33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0"/>
  <sheetViews>
    <sheetView tabSelected="1" zoomScalePageLayoutView="0" workbookViewId="0" topLeftCell="A1">
      <selection activeCell="N202" sqref="N202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3" width="4.7109375" style="1" customWidth="1"/>
    <col min="14" max="14" width="5.7109375" style="1" customWidth="1"/>
    <col min="15" max="15" width="2.7109375" style="1" customWidth="1"/>
    <col min="16" max="16" width="3.7109375" style="1" customWidth="1"/>
    <col min="17" max="17" width="4.7109375" style="1" customWidth="1"/>
    <col min="18" max="18" width="3.7109375" style="1" customWidth="1"/>
    <col min="19" max="19" width="2.28125" style="1" customWidth="1"/>
    <col min="20" max="20" width="8.57421875" style="0" hidden="1" customWidth="1"/>
    <col min="21" max="23" width="9.140625" style="0" hidden="1" customWidth="1"/>
  </cols>
  <sheetData>
    <row r="1" spans="1:19" s="1" customFormat="1" ht="18" customHeight="1" thickBot="1">
      <c r="A1" s="2" t="s">
        <v>316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3"/>
      <c r="S1" s="3"/>
    </row>
    <row r="2" spans="1:19" s="1" customFormat="1" ht="15.7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1</v>
      </c>
      <c r="R2" s="5"/>
      <c r="S2" s="5"/>
    </row>
    <row r="3" spans="1:19" s="1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3</v>
      </c>
      <c r="P3" s="7"/>
      <c r="Q3" s="5" t="s">
        <v>4</v>
      </c>
      <c r="R3" s="5"/>
      <c r="S3" s="5"/>
    </row>
    <row r="4" spans="1:19" s="1" customFormat="1" ht="15.7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8" t="s">
        <v>0</v>
      </c>
      <c r="P4" s="8"/>
      <c r="Q4" s="9" t="s">
        <v>6</v>
      </c>
      <c r="R4" s="9"/>
      <c r="S4" s="9"/>
    </row>
    <row r="5" spans="1:19" s="1" customFormat="1" ht="15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 t="s">
        <v>0</v>
      </c>
      <c r="P5" s="7"/>
      <c r="Q5" s="9" t="s">
        <v>0</v>
      </c>
      <c r="R5" s="9"/>
      <c r="S5" s="9"/>
    </row>
    <row r="6" spans="1:19" s="1" customFormat="1" ht="15" customHeight="1">
      <c r="A6" s="10" t="s">
        <v>7</v>
      </c>
      <c r="B6" s="10"/>
      <c r="C6" s="10"/>
      <c r="D6" s="10"/>
      <c r="E6" s="10"/>
      <c r="F6" s="10"/>
      <c r="G6" s="10"/>
      <c r="H6" s="10"/>
      <c r="I6" s="11" t="s">
        <v>8</v>
      </c>
      <c r="J6" s="11"/>
      <c r="K6" s="11"/>
      <c r="L6" s="11"/>
      <c r="M6" s="11"/>
      <c r="N6" s="11"/>
      <c r="O6" s="7" t="s">
        <v>9</v>
      </c>
      <c r="P6" s="7"/>
      <c r="Q6" s="12" t="s">
        <v>0</v>
      </c>
      <c r="R6" s="12"/>
      <c r="S6" s="12"/>
    </row>
    <row r="7" spans="1:19" s="1" customFormat="1" ht="15" customHeight="1">
      <c r="A7" s="10" t="s">
        <v>10</v>
      </c>
      <c r="B7" s="10"/>
      <c r="C7" s="10"/>
      <c r="D7" s="10"/>
      <c r="E7" s="10"/>
      <c r="F7" s="10"/>
      <c r="G7" s="11" t="s">
        <v>0</v>
      </c>
      <c r="H7" s="11"/>
      <c r="I7" s="11"/>
      <c r="J7" s="11"/>
      <c r="K7" s="11"/>
      <c r="L7" s="11"/>
      <c r="M7" s="11"/>
      <c r="N7" s="11"/>
      <c r="O7" s="7" t="s">
        <v>11</v>
      </c>
      <c r="P7" s="7"/>
      <c r="Q7" s="12" t="s">
        <v>0</v>
      </c>
      <c r="R7" s="12"/>
      <c r="S7" s="12"/>
    </row>
    <row r="8" spans="1:19" s="1" customFormat="1" ht="15" customHeight="1">
      <c r="A8" s="10" t="s">
        <v>12</v>
      </c>
      <c r="B8" s="10"/>
      <c r="C8" s="10"/>
      <c r="D8" s="11" t="s">
        <v>13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7" t="s">
        <v>0</v>
      </c>
      <c r="P8" s="7"/>
      <c r="Q8" s="12" t="s">
        <v>0</v>
      </c>
      <c r="R8" s="12"/>
      <c r="S8" s="12"/>
    </row>
    <row r="9" spans="1:19" s="1" customFormat="1" ht="13.5" customHeight="1" thickBot="1">
      <c r="A9" s="10" t="s">
        <v>14</v>
      </c>
      <c r="B9" s="10"/>
      <c r="C9" s="10"/>
      <c r="D9" s="10"/>
      <c r="E9" s="10"/>
      <c r="F9" s="10"/>
      <c r="G9" s="10"/>
      <c r="H9" s="10" t="s">
        <v>0</v>
      </c>
      <c r="I9" s="10"/>
      <c r="J9" s="10"/>
      <c r="K9" s="10"/>
      <c r="L9" s="10"/>
      <c r="M9" s="10"/>
      <c r="N9" s="7" t="s">
        <v>15</v>
      </c>
      <c r="O9" s="7"/>
      <c r="P9" s="7"/>
      <c r="Q9" s="13" t="s">
        <v>16</v>
      </c>
      <c r="R9" s="13"/>
      <c r="S9" s="13"/>
    </row>
    <row r="10" spans="1:19" s="1" customFormat="1" ht="13.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1" customFormat="1" ht="13.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" customFormat="1" ht="13.5" customHeight="1" thickBot="1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1" customFormat="1" ht="13.5" customHeight="1" thickBot="1">
      <c r="A14" s="14" t="s">
        <v>19</v>
      </c>
      <c r="B14" s="14"/>
      <c r="C14" s="14"/>
      <c r="D14" s="14"/>
      <c r="E14" s="14"/>
      <c r="F14" s="14" t="s">
        <v>24</v>
      </c>
      <c r="G14" s="14"/>
      <c r="H14" s="14"/>
      <c r="I14" s="14"/>
      <c r="J14" s="14"/>
      <c r="K14" s="14"/>
      <c r="L14" s="14" t="s">
        <v>25</v>
      </c>
      <c r="M14" s="5" t="s">
        <v>26</v>
      </c>
      <c r="N14" s="5"/>
      <c r="O14" s="5"/>
      <c r="P14" s="5"/>
      <c r="Q14" s="5"/>
      <c r="R14" s="5"/>
      <c r="S14" s="5"/>
    </row>
    <row r="15" spans="1:19" s="1" customFormat="1" ht="42" customHeight="1">
      <c r="A15" s="15" t="s">
        <v>20</v>
      </c>
      <c r="B15" s="16" t="s">
        <v>21</v>
      </c>
      <c r="C15" s="17" t="s">
        <v>22</v>
      </c>
      <c r="D15" s="17"/>
      <c r="E15" s="16" t="s">
        <v>23</v>
      </c>
      <c r="F15" s="14"/>
      <c r="G15" s="14"/>
      <c r="H15" s="14"/>
      <c r="I15" s="14"/>
      <c r="J15" s="14"/>
      <c r="K15" s="14"/>
      <c r="L15" s="14"/>
      <c r="M15" s="18" t="s">
        <v>27</v>
      </c>
      <c r="N15" s="18"/>
      <c r="O15" s="18"/>
      <c r="P15" s="19" t="s">
        <v>28</v>
      </c>
      <c r="Q15" s="19"/>
      <c r="R15" s="19"/>
      <c r="S15" s="19"/>
    </row>
    <row r="16" spans="1:19" s="1" customFormat="1" ht="13.5" customHeight="1" thickBot="1">
      <c r="A16" s="20" t="s">
        <v>29</v>
      </c>
      <c r="B16" s="21" t="s">
        <v>30</v>
      </c>
      <c r="C16" s="22" t="s">
        <v>31</v>
      </c>
      <c r="D16" s="22"/>
      <c r="E16" s="21" t="s">
        <v>32</v>
      </c>
      <c r="F16" s="23" t="s">
        <v>33</v>
      </c>
      <c r="G16" s="23"/>
      <c r="H16" s="23"/>
      <c r="I16" s="23"/>
      <c r="J16" s="23"/>
      <c r="K16" s="23"/>
      <c r="L16" s="20" t="s">
        <v>34</v>
      </c>
      <c r="M16" s="23" t="s">
        <v>35</v>
      </c>
      <c r="N16" s="23"/>
      <c r="O16" s="23"/>
      <c r="P16" s="24" t="s">
        <v>36</v>
      </c>
      <c r="Q16" s="24"/>
      <c r="R16" s="24"/>
      <c r="S16" s="24"/>
    </row>
    <row r="17" spans="1:19" s="1" customFormat="1" ht="13.5" customHeight="1">
      <c r="A17" s="25" t="s">
        <v>37</v>
      </c>
      <c r="B17" s="25"/>
      <c r="C17" s="25"/>
      <c r="D17" s="25"/>
      <c r="E17" s="25"/>
      <c r="F17" s="25" t="s">
        <v>8</v>
      </c>
      <c r="G17" s="25"/>
      <c r="H17" s="25"/>
      <c r="I17" s="25"/>
      <c r="J17" s="25"/>
      <c r="K17" s="25"/>
      <c r="L17" s="26">
        <f>125910469.78</f>
        <v>125910469.78</v>
      </c>
      <c r="M17" s="27">
        <f>99481034.23</f>
        <v>99481034.23</v>
      </c>
      <c r="N17" s="27"/>
      <c r="O17" s="27"/>
      <c r="P17" s="28">
        <f>100423034.23</f>
        <v>100423034.23</v>
      </c>
      <c r="Q17" s="28"/>
      <c r="R17" s="28"/>
      <c r="S17" s="28"/>
    </row>
    <row r="18" spans="1:19" s="1" customFormat="1" ht="13.5" customHeight="1">
      <c r="A18" s="25" t="s">
        <v>38</v>
      </c>
      <c r="B18" s="25"/>
      <c r="C18" s="25"/>
      <c r="D18" s="25"/>
      <c r="E18" s="25"/>
      <c r="F18" s="25" t="s">
        <v>39</v>
      </c>
      <c r="G18" s="25"/>
      <c r="H18" s="25"/>
      <c r="I18" s="25"/>
      <c r="J18" s="25"/>
      <c r="K18" s="25"/>
      <c r="L18" s="26">
        <f>30842419.32</f>
        <v>30842419.32</v>
      </c>
      <c r="M18" s="27">
        <f>32381500</f>
        <v>32381500</v>
      </c>
      <c r="N18" s="27"/>
      <c r="O18" s="27"/>
      <c r="P18" s="28">
        <f>34888300</f>
        <v>34888300</v>
      </c>
      <c r="Q18" s="28"/>
      <c r="R18" s="28"/>
      <c r="S18" s="28"/>
    </row>
    <row r="19" spans="1:19" s="1" customFormat="1" ht="33.75" customHeight="1">
      <c r="A19" s="25" t="s">
        <v>40</v>
      </c>
      <c r="B19" s="25"/>
      <c r="C19" s="25"/>
      <c r="D19" s="25"/>
      <c r="E19" s="25"/>
      <c r="F19" s="25" t="s">
        <v>41</v>
      </c>
      <c r="G19" s="25"/>
      <c r="H19" s="25"/>
      <c r="I19" s="25"/>
      <c r="J19" s="25"/>
      <c r="K19" s="25"/>
      <c r="L19" s="26">
        <f>1986700</f>
        <v>1986700</v>
      </c>
      <c r="M19" s="27">
        <f>1986700</f>
        <v>1986700</v>
      </c>
      <c r="N19" s="27"/>
      <c r="O19" s="27"/>
      <c r="P19" s="28">
        <f>1986700</f>
        <v>1986700</v>
      </c>
      <c r="Q19" s="28"/>
      <c r="R19" s="28"/>
      <c r="S19" s="28"/>
    </row>
    <row r="20" spans="1:19" s="1" customFormat="1" ht="33.75" customHeight="1">
      <c r="A20" s="25" t="s">
        <v>42</v>
      </c>
      <c r="B20" s="25"/>
      <c r="C20" s="25"/>
      <c r="D20" s="25"/>
      <c r="E20" s="25"/>
      <c r="F20" s="25" t="s">
        <v>43</v>
      </c>
      <c r="G20" s="25"/>
      <c r="H20" s="25"/>
      <c r="I20" s="25"/>
      <c r="J20" s="25"/>
      <c r="K20" s="25"/>
      <c r="L20" s="26">
        <f>1986700</f>
        <v>1986700</v>
      </c>
      <c r="M20" s="27">
        <f>1986700</f>
        <v>1986700</v>
      </c>
      <c r="N20" s="27"/>
      <c r="O20" s="27"/>
      <c r="P20" s="28">
        <f>1986700</f>
        <v>1986700</v>
      </c>
      <c r="Q20" s="28"/>
      <c r="R20" s="28"/>
      <c r="S20" s="28"/>
    </row>
    <row r="21" spans="1:19" s="1" customFormat="1" ht="13.5" customHeight="1">
      <c r="A21" s="25" t="s">
        <v>44</v>
      </c>
      <c r="B21" s="25"/>
      <c r="C21" s="25"/>
      <c r="D21" s="25"/>
      <c r="E21" s="25"/>
      <c r="F21" s="25" t="s">
        <v>45</v>
      </c>
      <c r="G21" s="25"/>
      <c r="H21" s="25"/>
      <c r="I21" s="25"/>
      <c r="J21" s="25"/>
      <c r="K21" s="25"/>
      <c r="L21" s="26">
        <f>1986700</f>
        <v>1986700</v>
      </c>
      <c r="M21" s="27">
        <f>1986700</f>
        <v>1986700</v>
      </c>
      <c r="N21" s="27"/>
      <c r="O21" s="27"/>
      <c r="P21" s="28">
        <f>1986700</f>
        <v>1986700</v>
      </c>
      <c r="Q21" s="28"/>
      <c r="R21" s="28"/>
      <c r="S21" s="28"/>
    </row>
    <row r="22" spans="1:19" s="1" customFormat="1" ht="24" customHeight="1">
      <c r="A22" s="25" t="s">
        <v>46</v>
      </c>
      <c r="B22" s="25"/>
      <c r="C22" s="25"/>
      <c r="D22" s="25"/>
      <c r="E22" s="25"/>
      <c r="F22" s="25" t="s">
        <v>47</v>
      </c>
      <c r="G22" s="25"/>
      <c r="H22" s="25"/>
      <c r="I22" s="25"/>
      <c r="J22" s="25"/>
      <c r="K22" s="25"/>
      <c r="L22" s="26">
        <f>1525900</f>
        <v>1525900</v>
      </c>
      <c r="M22" s="27">
        <f>1525900</f>
        <v>1525900</v>
      </c>
      <c r="N22" s="27"/>
      <c r="O22" s="27"/>
      <c r="P22" s="28">
        <f>1525900</f>
        <v>1525900</v>
      </c>
      <c r="Q22" s="28"/>
      <c r="R22" s="28"/>
      <c r="S22" s="28"/>
    </row>
    <row r="23" spans="1:19" s="1" customFormat="1" ht="13.5" customHeight="1">
      <c r="A23" s="29" t="s">
        <v>37</v>
      </c>
      <c r="B23" s="30" t="s">
        <v>48</v>
      </c>
      <c r="C23" s="31" t="s">
        <v>49</v>
      </c>
      <c r="D23" s="31"/>
      <c r="E23" s="30" t="s">
        <v>50</v>
      </c>
      <c r="F23" s="25" t="s">
        <v>47</v>
      </c>
      <c r="G23" s="25"/>
      <c r="H23" s="25"/>
      <c r="I23" s="25"/>
      <c r="J23" s="25"/>
      <c r="K23" s="25"/>
      <c r="L23" s="26">
        <f>1525900</f>
        <v>1525900</v>
      </c>
      <c r="M23" s="27">
        <f>1525900</f>
        <v>1525900</v>
      </c>
      <c r="N23" s="27"/>
      <c r="O23" s="27"/>
      <c r="P23" s="28">
        <f>1525900</f>
        <v>1525900</v>
      </c>
      <c r="Q23" s="28"/>
      <c r="R23" s="28"/>
      <c r="S23" s="28"/>
    </row>
    <row r="24" spans="1:19" s="1" customFormat="1" ht="33.75" customHeight="1">
      <c r="A24" s="25" t="s">
        <v>51</v>
      </c>
      <c r="B24" s="25"/>
      <c r="C24" s="25"/>
      <c r="D24" s="25"/>
      <c r="E24" s="25"/>
      <c r="F24" s="25" t="s">
        <v>52</v>
      </c>
      <c r="G24" s="25"/>
      <c r="H24" s="25"/>
      <c r="I24" s="25"/>
      <c r="J24" s="25"/>
      <c r="K24" s="25"/>
      <c r="L24" s="26">
        <f>460800</f>
        <v>460800</v>
      </c>
      <c r="M24" s="27">
        <f>460800</f>
        <v>460800</v>
      </c>
      <c r="N24" s="27"/>
      <c r="O24" s="27"/>
      <c r="P24" s="28">
        <f>460800</f>
        <v>460800</v>
      </c>
      <c r="Q24" s="28"/>
      <c r="R24" s="28"/>
      <c r="S24" s="28"/>
    </row>
    <row r="25" spans="1:19" s="1" customFormat="1" ht="33.75" customHeight="1">
      <c r="A25" s="29" t="s">
        <v>37</v>
      </c>
      <c r="B25" s="30" t="s">
        <v>48</v>
      </c>
      <c r="C25" s="31" t="s">
        <v>49</v>
      </c>
      <c r="D25" s="31"/>
      <c r="E25" s="30" t="s">
        <v>53</v>
      </c>
      <c r="F25" s="25" t="s">
        <v>52</v>
      </c>
      <c r="G25" s="25"/>
      <c r="H25" s="25"/>
      <c r="I25" s="25"/>
      <c r="J25" s="25"/>
      <c r="K25" s="25"/>
      <c r="L25" s="26">
        <f>460800</f>
        <v>460800</v>
      </c>
      <c r="M25" s="27">
        <f>460800</f>
        <v>460800</v>
      </c>
      <c r="N25" s="27"/>
      <c r="O25" s="27"/>
      <c r="P25" s="28">
        <f>460800</f>
        <v>460800</v>
      </c>
      <c r="Q25" s="28"/>
      <c r="R25" s="28"/>
      <c r="S25" s="28"/>
    </row>
    <row r="26" spans="1:19" s="1" customFormat="1" ht="45" customHeight="1">
      <c r="A26" s="25" t="s">
        <v>54</v>
      </c>
      <c r="B26" s="25"/>
      <c r="C26" s="25"/>
      <c r="D26" s="25"/>
      <c r="E26" s="25"/>
      <c r="F26" s="25" t="s">
        <v>55</v>
      </c>
      <c r="G26" s="25"/>
      <c r="H26" s="25"/>
      <c r="I26" s="25"/>
      <c r="J26" s="25"/>
      <c r="K26" s="25"/>
      <c r="L26" s="26">
        <f>24936300</f>
        <v>24936300</v>
      </c>
      <c r="M26" s="27">
        <f>24936300</f>
        <v>24936300</v>
      </c>
      <c r="N26" s="27"/>
      <c r="O26" s="27"/>
      <c r="P26" s="28">
        <f>24936300</f>
        <v>24936300</v>
      </c>
      <c r="Q26" s="28"/>
      <c r="R26" s="28"/>
      <c r="S26" s="28"/>
    </row>
    <row r="27" spans="1:19" s="1" customFormat="1" ht="33.75" customHeight="1">
      <c r="A27" s="25" t="s">
        <v>56</v>
      </c>
      <c r="B27" s="25"/>
      <c r="C27" s="25"/>
      <c r="D27" s="25"/>
      <c r="E27" s="25"/>
      <c r="F27" s="25" t="s">
        <v>43</v>
      </c>
      <c r="G27" s="25"/>
      <c r="H27" s="25"/>
      <c r="I27" s="25"/>
      <c r="J27" s="25"/>
      <c r="K27" s="25"/>
      <c r="L27" s="26">
        <f>24936300</f>
        <v>24936300</v>
      </c>
      <c r="M27" s="27">
        <f>24936300</f>
        <v>24936300</v>
      </c>
      <c r="N27" s="27"/>
      <c r="O27" s="27"/>
      <c r="P27" s="28">
        <f>24936300</f>
        <v>24936300</v>
      </c>
      <c r="Q27" s="28"/>
      <c r="R27" s="28"/>
      <c r="S27" s="28"/>
    </row>
    <row r="28" spans="1:19" s="1" customFormat="1" ht="24" customHeight="1">
      <c r="A28" s="25" t="s">
        <v>57</v>
      </c>
      <c r="B28" s="25"/>
      <c r="C28" s="25"/>
      <c r="D28" s="25"/>
      <c r="E28" s="25"/>
      <c r="F28" s="25" t="s">
        <v>58</v>
      </c>
      <c r="G28" s="25"/>
      <c r="H28" s="25"/>
      <c r="I28" s="25"/>
      <c r="J28" s="25"/>
      <c r="K28" s="25"/>
      <c r="L28" s="26">
        <f>17212600</f>
        <v>17212600</v>
      </c>
      <c r="M28" s="27">
        <f>17212600</f>
        <v>17212600</v>
      </c>
      <c r="N28" s="27"/>
      <c r="O28" s="27"/>
      <c r="P28" s="28">
        <f>17212600</f>
        <v>17212600</v>
      </c>
      <c r="Q28" s="28"/>
      <c r="R28" s="28"/>
      <c r="S28" s="28"/>
    </row>
    <row r="29" spans="1:19" s="1" customFormat="1" ht="24" customHeight="1">
      <c r="A29" s="25" t="s">
        <v>59</v>
      </c>
      <c r="B29" s="25"/>
      <c r="C29" s="25"/>
      <c r="D29" s="25"/>
      <c r="E29" s="25"/>
      <c r="F29" s="25" t="s">
        <v>47</v>
      </c>
      <c r="G29" s="25"/>
      <c r="H29" s="25"/>
      <c r="I29" s="25"/>
      <c r="J29" s="25"/>
      <c r="K29" s="25"/>
      <c r="L29" s="26">
        <f>13227100</f>
        <v>13227100</v>
      </c>
      <c r="M29" s="27">
        <f>13227100</f>
        <v>13227100</v>
      </c>
      <c r="N29" s="27"/>
      <c r="O29" s="27"/>
      <c r="P29" s="28">
        <f>13227100</f>
        <v>13227100</v>
      </c>
      <c r="Q29" s="28"/>
      <c r="R29" s="28"/>
      <c r="S29" s="28"/>
    </row>
    <row r="30" spans="1:19" s="1" customFormat="1" ht="13.5" customHeight="1">
      <c r="A30" s="29" t="s">
        <v>37</v>
      </c>
      <c r="B30" s="30" t="s">
        <v>60</v>
      </c>
      <c r="C30" s="31" t="s">
        <v>61</v>
      </c>
      <c r="D30" s="31"/>
      <c r="E30" s="30" t="s">
        <v>50</v>
      </c>
      <c r="F30" s="25" t="s">
        <v>47</v>
      </c>
      <c r="G30" s="25"/>
      <c r="H30" s="25"/>
      <c r="I30" s="25"/>
      <c r="J30" s="25"/>
      <c r="K30" s="25"/>
      <c r="L30" s="26">
        <f>13227100</f>
        <v>13227100</v>
      </c>
      <c r="M30" s="27">
        <f>13227100</f>
        <v>13227100</v>
      </c>
      <c r="N30" s="27"/>
      <c r="O30" s="27"/>
      <c r="P30" s="28">
        <f>13227100</f>
        <v>13227100</v>
      </c>
      <c r="Q30" s="28"/>
      <c r="R30" s="28"/>
      <c r="S30" s="28"/>
    </row>
    <row r="31" spans="1:19" s="1" customFormat="1" ht="33.75" customHeight="1">
      <c r="A31" s="25" t="s">
        <v>62</v>
      </c>
      <c r="B31" s="25"/>
      <c r="C31" s="25"/>
      <c r="D31" s="25"/>
      <c r="E31" s="25"/>
      <c r="F31" s="25" t="s">
        <v>52</v>
      </c>
      <c r="G31" s="25"/>
      <c r="H31" s="25"/>
      <c r="I31" s="25"/>
      <c r="J31" s="25"/>
      <c r="K31" s="25"/>
      <c r="L31" s="26">
        <f>3985500</f>
        <v>3985500</v>
      </c>
      <c r="M31" s="27">
        <f>3985500</f>
        <v>3985500</v>
      </c>
      <c r="N31" s="27"/>
      <c r="O31" s="27"/>
      <c r="P31" s="28">
        <f>3985500</f>
        <v>3985500</v>
      </c>
      <c r="Q31" s="28"/>
      <c r="R31" s="28"/>
      <c r="S31" s="28"/>
    </row>
    <row r="32" spans="1:19" s="1" customFormat="1" ht="33.75" customHeight="1">
      <c r="A32" s="29" t="s">
        <v>37</v>
      </c>
      <c r="B32" s="30" t="s">
        <v>60</v>
      </c>
      <c r="C32" s="31" t="s">
        <v>61</v>
      </c>
      <c r="D32" s="31"/>
      <c r="E32" s="30" t="s">
        <v>53</v>
      </c>
      <c r="F32" s="25" t="s">
        <v>52</v>
      </c>
      <c r="G32" s="25"/>
      <c r="H32" s="25"/>
      <c r="I32" s="25"/>
      <c r="J32" s="25"/>
      <c r="K32" s="25"/>
      <c r="L32" s="26">
        <f>3985500</f>
        <v>3985500</v>
      </c>
      <c r="M32" s="27">
        <f>3985500</f>
        <v>3985500</v>
      </c>
      <c r="N32" s="27"/>
      <c r="O32" s="27"/>
      <c r="P32" s="28">
        <f>3985500</f>
        <v>3985500</v>
      </c>
      <c r="Q32" s="28"/>
      <c r="R32" s="28"/>
      <c r="S32" s="28"/>
    </row>
    <row r="33" spans="1:19" s="1" customFormat="1" ht="24" customHeight="1">
      <c r="A33" s="25" t="s">
        <v>63</v>
      </c>
      <c r="B33" s="25"/>
      <c r="C33" s="25"/>
      <c r="D33" s="25"/>
      <c r="E33" s="25"/>
      <c r="F33" s="25" t="s">
        <v>64</v>
      </c>
      <c r="G33" s="25"/>
      <c r="H33" s="25"/>
      <c r="I33" s="25"/>
      <c r="J33" s="25"/>
      <c r="K33" s="25"/>
      <c r="L33" s="26">
        <f>7089700</f>
        <v>7089700</v>
      </c>
      <c r="M33" s="27">
        <f>7089700</f>
        <v>7089700</v>
      </c>
      <c r="N33" s="27"/>
      <c r="O33" s="27"/>
      <c r="P33" s="28">
        <f>7089700</f>
        <v>7089700</v>
      </c>
      <c r="Q33" s="28"/>
      <c r="R33" s="28"/>
      <c r="S33" s="28"/>
    </row>
    <row r="34" spans="1:19" s="1" customFormat="1" ht="24" customHeight="1">
      <c r="A34" s="25" t="s">
        <v>65</v>
      </c>
      <c r="B34" s="25"/>
      <c r="C34" s="25"/>
      <c r="D34" s="25"/>
      <c r="E34" s="25"/>
      <c r="F34" s="25" t="s">
        <v>47</v>
      </c>
      <c r="G34" s="25"/>
      <c r="H34" s="25"/>
      <c r="I34" s="25"/>
      <c r="J34" s="25"/>
      <c r="K34" s="25"/>
      <c r="L34" s="26">
        <f>5452200</f>
        <v>5452200</v>
      </c>
      <c r="M34" s="27">
        <f>5452200</f>
        <v>5452200</v>
      </c>
      <c r="N34" s="27"/>
      <c r="O34" s="27"/>
      <c r="P34" s="28">
        <f>5452200</f>
        <v>5452200</v>
      </c>
      <c r="Q34" s="28"/>
      <c r="R34" s="28"/>
      <c r="S34" s="28"/>
    </row>
    <row r="35" spans="1:19" s="1" customFormat="1" ht="13.5" customHeight="1">
      <c r="A35" s="29" t="s">
        <v>37</v>
      </c>
      <c r="B35" s="30" t="s">
        <v>60</v>
      </c>
      <c r="C35" s="31" t="s">
        <v>66</v>
      </c>
      <c r="D35" s="31"/>
      <c r="E35" s="30" t="s">
        <v>50</v>
      </c>
      <c r="F35" s="25" t="s">
        <v>47</v>
      </c>
      <c r="G35" s="25"/>
      <c r="H35" s="25"/>
      <c r="I35" s="25"/>
      <c r="J35" s="25"/>
      <c r="K35" s="25"/>
      <c r="L35" s="26">
        <f>5452200</f>
        <v>5452200</v>
      </c>
      <c r="M35" s="27">
        <f>5452200</f>
        <v>5452200</v>
      </c>
      <c r="N35" s="27"/>
      <c r="O35" s="27"/>
      <c r="P35" s="28">
        <f>5452200</f>
        <v>5452200</v>
      </c>
      <c r="Q35" s="28"/>
      <c r="R35" s="28"/>
      <c r="S35" s="28"/>
    </row>
    <row r="36" spans="1:19" s="1" customFormat="1" ht="33.75" customHeight="1">
      <c r="A36" s="25" t="s">
        <v>67</v>
      </c>
      <c r="B36" s="25"/>
      <c r="C36" s="25"/>
      <c r="D36" s="25"/>
      <c r="E36" s="25"/>
      <c r="F36" s="25" t="s">
        <v>52</v>
      </c>
      <c r="G36" s="25"/>
      <c r="H36" s="25"/>
      <c r="I36" s="25"/>
      <c r="J36" s="25"/>
      <c r="K36" s="25"/>
      <c r="L36" s="26">
        <f>1637500</f>
        <v>1637500</v>
      </c>
      <c r="M36" s="27">
        <f>1637500</f>
        <v>1637500</v>
      </c>
      <c r="N36" s="27"/>
      <c r="O36" s="27"/>
      <c r="P36" s="28">
        <f>1637500</f>
        <v>1637500</v>
      </c>
      <c r="Q36" s="28"/>
      <c r="R36" s="28"/>
      <c r="S36" s="28"/>
    </row>
    <row r="37" spans="1:19" s="1" customFormat="1" ht="33.75" customHeight="1">
      <c r="A37" s="29" t="s">
        <v>37</v>
      </c>
      <c r="B37" s="30" t="s">
        <v>60</v>
      </c>
      <c r="C37" s="31" t="s">
        <v>66</v>
      </c>
      <c r="D37" s="31"/>
      <c r="E37" s="30" t="s">
        <v>53</v>
      </c>
      <c r="F37" s="25" t="s">
        <v>52</v>
      </c>
      <c r="G37" s="25"/>
      <c r="H37" s="25"/>
      <c r="I37" s="25"/>
      <c r="J37" s="25"/>
      <c r="K37" s="25"/>
      <c r="L37" s="26">
        <f>1637500</f>
        <v>1637500</v>
      </c>
      <c r="M37" s="27">
        <f>1637500</f>
        <v>1637500</v>
      </c>
      <c r="N37" s="27"/>
      <c r="O37" s="27"/>
      <c r="P37" s="28">
        <f>1637500</f>
        <v>1637500</v>
      </c>
      <c r="Q37" s="28"/>
      <c r="R37" s="28"/>
      <c r="S37" s="28"/>
    </row>
    <row r="38" spans="1:19" s="1" customFormat="1" ht="13.5" customHeight="1">
      <c r="A38" s="25" t="s">
        <v>68</v>
      </c>
      <c r="B38" s="25"/>
      <c r="C38" s="25"/>
      <c r="D38" s="25"/>
      <c r="E38" s="25"/>
      <c r="F38" s="25" t="s">
        <v>69</v>
      </c>
      <c r="G38" s="25"/>
      <c r="H38" s="25"/>
      <c r="I38" s="25"/>
      <c r="J38" s="25"/>
      <c r="K38" s="25"/>
      <c r="L38" s="26">
        <f>634000</f>
        <v>634000</v>
      </c>
      <c r="M38" s="27">
        <f>634000</f>
        <v>634000</v>
      </c>
      <c r="N38" s="27"/>
      <c r="O38" s="27"/>
      <c r="P38" s="28">
        <f>634000</f>
        <v>634000</v>
      </c>
      <c r="Q38" s="28"/>
      <c r="R38" s="28"/>
      <c r="S38" s="28"/>
    </row>
    <row r="39" spans="1:19" s="1" customFormat="1" ht="24" customHeight="1">
      <c r="A39" s="25" t="s">
        <v>70</v>
      </c>
      <c r="B39" s="25"/>
      <c r="C39" s="25"/>
      <c r="D39" s="25"/>
      <c r="E39" s="25"/>
      <c r="F39" s="25" t="s">
        <v>71</v>
      </c>
      <c r="G39" s="25"/>
      <c r="H39" s="25"/>
      <c r="I39" s="25"/>
      <c r="J39" s="25"/>
      <c r="K39" s="25"/>
      <c r="L39" s="26">
        <f>634000</f>
        <v>634000</v>
      </c>
      <c r="M39" s="27">
        <f>634000</f>
        <v>634000</v>
      </c>
      <c r="N39" s="27"/>
      <c r="O39" s="27"/>
      <c r="P39" s="28">
        <f>634000</f>
        <v>634000</v>
      </c>
      <c r="Q39" s="28"/>
      <c r="R39" s="28"/>
      <c r="S39" s="28"/>
    </row>
    <row r="40" spans="1:19" s="1" customFormat="1" ht="24" customHeight="1">
      <c r="A40" s="29" t="s">
        <v>37</v>
      </c>
      <c r="B40" s="30" t="s">
        <v>60</v>
      </c>
      <c r="C40" s="31" t="s">
        <v>72</v>
      </c>
      <c r="D40" s="31"/>
      <c r="E40" s="30" t="s">
        <v>73</v>
      </c>
      <c r="F40" s="25" t="s">
        <v>71</v>
      </c>
      <c r="G40" s="25"/>
      <c r="H40" s="25"/>
      <c r="I40" s="25"/>
      <c r="J40" s="25"/>
      <c r="K40" s="25"/>
      <c r="L40" s="26">
        <f>634000</f>
        <v>634000</v>
      </c>
      <c r="M40" s="27">
        <f>634000</f>
        <v>634000</v>
      </c>
      <c r="N40" s="27"/>
      <c r="O40" s="27"/>
      <c r="P40" s="28">
        <f>634000</f>
        <v>634000</v>
      </c>
      <c r="Q40" s="28"/>
      <c r="R40" s="28"/>
      <c r="S40" s="28"/>
    </row>
    <row r="41" spans="1:19" s="1" customFormat="1" ht="33.75" customHeight="1">
      <c r="A41" s="25" t="s">
        <v>74</v>
      </c>
      <c r="B41" s="25"/>
      <c r="C41" s="25"/>
      <c r="D41" s="25"/>
      <c r="E41" s="25"/>
      <c r="F41" s="25" t="s">
        <v>75</v>
      </c>
      <c r="G41" s="25"/>
      <c r="H41" s="25"/>
      <c r="I41" s="25"/>
      <c r="J41" s="25"/>
      <c r="K41" s="25"/>
      <c r="L41" s="26">
        <f>73416</f>
        <v>73416</v>
      </c>
      <c r="M41" s="32" t="s">
        <v>0</v>
      </c>
      <c r="N41" s="32"/>
      <c r="O41" s="32"/>
      <c r="P41" s="33" t="s">
        <v>0</v>
      </c>
      <c r="Q41" s="33"/>
      <c r="R41" s="33"/>
      <c r="S41" s="33"/>
    </row>
    <row r="42" spans="1:19" s="1" customFormat="1" ht="13.5" customHeight="1">
      <c r="A42" s="25" t="s">
        <v>76</v>
      </c>
      <c r="B42" s="25"/>
      <c r="C42" s="25"/>
      <c r="D42" s="25"/>
      <c r="E42" s="25"/>
      <c r="F42" s="25" t="s">
        <v>77</v>
      </c>
      <c r="G42" s="25"/>
      <c r="H42" s="25"/>
      <c r="I42" s="25"/>
      <c r="J42" s="25"/>
      <c r="K42" s="25"/>
      <c r="L42" s="26">
        <f>73416</f>
        <v>73416</v>
      </c>
      <c r="M42" s="32" t="s">
        <v>0</v>
      </c>
      <c r="N42" s="32"/>
      <c r="O42" s="32"/>
      <c r="P42" s="33" t="s">
        <v>0</v>
      </c>
      <c r="Q42" s="33"/>
      <c r="R42" s="33"/>
      <c r="S42" s="33"/>
    </row>
    <row r="43" spans="1:19" s="1" customFormat="1" ht="54.75" customHeight="1">
      <c r="A43" s="25" t="s">
        <v>78</v>
      </c>
      <c r="B43" s="25"/>
      <c r="C43" s="25"/>
      <c r="D43" s="25"/>
      <c r="E43" s="25"/>
      <c r="F43" s="25" t="s">
        <v>79</v>
      </c>
      <c r="G43" s="25"/>
      <c r="H43" s="25"/>
      <c r="I43" s="25"/>
      <c r="J43" s="25"/>
      <c r="K43" s="25"/>
      <c r="L43" s="26">
        <f>73416</f>
        <v>73416</v>
      </c>
      <c r="M43" s="32" t="s">
        <v>0</v>
      </c>
      <c r="N43" s="32"/>
      <c r="O43" s="32"/>
      <c r="P43" s="33" t="s">
        <v>0</v>
      </c>
      <c r="Q43" s="33"/>
      <c r="R43" s="33"/>
      <c r="S43" s="33"/>
    </row>
    <row r="44" spans="1:19" s="1" customFormat="1" ht="24" customHeight="1">
      <c r="A44" s="25" t="s">
        <v>80</v>
      </c>
      <c r="B44" s="25"/>
      <c r="C44" s="25"/>
      <c r="D44" s="25"/>
      <c r="E44" s="25"/>
      <c r="F44" s="25" t="s">
        <v>81</v>
      </c>
      <c r="G44" s="25"/>
      <c r="H44" s="25"/>
      <c r="I44" s="25"/>
      <c r="J44" s="25"/>
      <c r="K44" s="25"/>
      <c r="L44" s="26">
        <f>73416</f>
        <v>73416</v>
      </c>
      <c r="M44" s="32" t="s">
        <v>0</v>
      </c>
      <c r="N44" s="32"/>
      <c r="O44" s="32"/>
      <c r="P44" s="33" t="s">
        <v>0</v>
      </c>
      <c r="Q44" s="33"/>
      <c r="R44" s="33"/>
      <c r="S44" s="33"/>
    </row>
    <row r="45" spans="1:19" s="1" customFormat="1" ht="13.5" customHeight="1">
      <c r="A45" s="29" t="s">
        <v>37</v>
      </c>
      <c r="B45" s="30" t="s">
        <v>82</v>
      </c>
      <c r="C45" s="31" t="s">
        <v>83</v>
      </c>
      <c r="D45" s="31"/>
      <c r="E45" s="30" t="s">
        <v>84</v>
      </c>
      <c r="F45" s="25" t="s">
        <v>81</v>
      </c>
      <c r="G45" s="25"/>
      <c r="H45" s="25"/>
      <c r="I45" s="25"/>
      <c r="J45" s="25"/>
      <c r="K45" s="25"/>
      <c r="L45" s="26">
        <f>73416</f>
        <v>73416</v>
      </c>
      <c r="M45" s="32" t="s">
        <v>0</v>
      </c>
      <c r="N45" s="32"/>
      <c r="O45" s="32"/>
      <c r="P45" s="33" t="s">
        <v>0</v>
      </c>
      <c r="Q45" s="33"/>
      <c r="R45" s="33"/>
      <c r="S45" s="33"/>
    </row>
    <row r="46" spans="1:19" s="1" customFormat="1" ht="13.5" customHeight="1">
      <c r="A46" s="25" t="s">
        <v>85</v>
      </c>
      <c r="B46" s="25"/>
      <c r="C46" s="25"/>
      <c r="D46" s="25"/>
      <c r="E46" s="25"/>
      <c r="F46" s="25" t="s">
        <v>86</v>
      </c>
      <c r="G46" s="25"/>
      <c r="H46" s="25"/>
      <c r="I46" s="25"/>
      <c r="J46" s="25"/>
      <c r="K46" s="25"/>
      <c r="L46" s="26">
        <f>3846003.32</f>
        <v>3846003.32</v>
      </c>
      <c r="M46" s="27">
        <f>5458500</f>
        <v>5458500</v>
      </c>
      <c r="N46" s="27"/>
      <c r="O46" s="27"/>
      <c r="P46" s="28">
        <f>7965300</f>
        <v>7965300</v>
      </c>
      <c r="Q46" s="28"/>
      <c r="R46" s="28"/>
      <c r="S46" s="28"/>
    </row>
    <row r="47" spans="1:19" s="1" customFormat="1" ht="33.75" customHeight="1">
      <c r="A47" s="25" t="s">
        <v>87</v>
      </c>
      <c r="B47" s="25"/>
      <c r="C47" s="25"/>
      <c r="D47" s="25"/>
      <c r="E47" s="25"/>
      <c r="F47" s="25" t="s">
        <v>43</v>
      </c>
      <c r="G47" s="25"/>
      <c r="H47" s="25"/>
      <c r="I47" s="25"/>
      <c r="J47" s="25"/>
      <c r="K47" s="25"/>
      <c r="L47" s="26">
        <f>3271003.32</f>
        <v>3271003.32</v>
      </c>
      <c r="M47" s="27">
        <f>2908100</f>
        <v>2908100</v>
      </c>
      <c r="N47" s="27"/>
      <c r="O47" s="27"/>
      <c r="P47" s="28">
        <f>2918100</f>
        <v>2918100</v>
      </c>
      <c r="Q47" s="28"/>
      <c r="R47" s="28"/>
      <c r="S47" s="28"/>
    </row>
    <row r="48" spans="1:19" s="1" customFormat="1" ht="13.5" customHeight="1">
      <c r="A48" s="25" t="s">
        <v>88</v>
      </c>
      <c r="B48" s="25"/>
      <c r="C48" s="25"/>
      <c r="D48" s="25"/>
      <c r="E48" s="25"/>
      <c r="F48" s="25" t="s">
        <v>89</v>
      </c>
      <c r="G48" s="25"/>
      <c r="H48" s="25"/>
      <c r="I48" s="25"/>
      <c r="J48" s="25"/>
      <c r="K48" s="25"/>
      <c r="L48" s="26">
        <f>3271003.32</f>
        <v>3271003.32</v>
      </c>
      <c r="M48" s="27">
        <f>2908100</f>
        <v>2908100</v>
      </c>
      <c r="N48" s="27"/>
      <c r="O48" s="27"/>
      <c r="P48" s="28">
        <f>2918100</f>
        <v>2918100</v>
      </c>
      <c r="Q48" s="28"/>
      <c r="R48" s="28"/>
      <c r="S48" s="28"/>
    </row>
    <row r="49" spans="1:19" s="1" customFormat="1" ht="24" customHeight="1">
      <c r="A49" s="25" t="s">
        <v>90</v>
      </c>
      <c r="B49" s="25"/>
      <c r="C49" s="25"/>
      <c r="D49" s="25"/>
      <c r="E49" s="25"/>
      <c r="F49" s="25" t="s">
        <v>91</v>
      </c>
      <c r="G49" s="25"/>
      <c r="H49" s="25"/>
      <c r="I49" s="25"/>
      <c r="J49" s="25"/>
      <c r="K49" s="25"/>
      <c r="L49" s="26">
        <f>3161003.32</f>
        <v>3161003.32</v>
      </c>
      <c r="M49" s="27">
        <f>2798100</f>
        <v>2798100</v>
      </c>
      <c r="N49" s="27"/>
      <c r="O49" s="27"/>
      <c r="P49" s="28">
        <f>2808100</f>
        <v>2808100</v>
      </c>
      <c r="Q49" s="28"/>
      <c r="R49" s="28"/>
      <c r="S49" s="28"/>
    </row>
    <row r="50" spans="1:19" s="1" customFormat="1" ht="24" customHeight="1">
      <c r="A50" s="29" t="s">
        <v>37</v>
      </c>
      <c r="B50" s="30" t="s">
        <v>92</v>
      </c>
      <c r="C50" s="31" t="s">
        <v>93</v>
      </c>
      <c r="D50" s="31"/>
      <c r="E50" s="30" t="s">
        <v>94</v>
      </c>
      <c r="F50" s="25" t="s">
        <v>91</v>
      </c>
      <c r="G50" s="25"/>
      <c r="H50" s="25"/>
      <c r="I50" s="25"/>
      <c r="J50" s="25"/>
      <c r="K50" s="25"/>
      <c r="L50" s="26">
        <f>3161003.32</f>
        <v>3161003.32</v>
      </c>
      <c r="M50" s="27">
        <f>2798100</f>
        <v>2798100</v>
      </c>
      <c r="N50" s="27"/>
      <c r="O50" s="27"/>
      <c r="P50" s="28">
        <f>2808100</f>
        <v>2808100</v>
      </c>
      <c r="Q50" s="28"/>
      <c r="R50" s="28"/>
      <c r="S50" s="28"/>
    </row>
    <row r="51" spans="1:19" s="1" customFormat="1" ht="24" customHeight="1">
      <c r="A51" s="25" t="s">
        <v>95</v>
      </c>
      <c r="B51" s="25"/>
      <c r="C51" s="25"/>
      <c r="D51" s="25"/>
      <c r="E51" s="25"/>
      <c r="F51" s="25" t="s">
        <v>96</v>
      </c>
      <c r="G51" s="25"/>
      <c r="H51" s="25"/>
      <c r="I51" s="25"/>
      <c r="J51" s="25"/>
      <c r="K51" s="25"/>
      <c r="L51" s="26">
        <f>80000</f>
        <v>80000</v>
      </c>
      <c r="M51" s="27">
        <f>80000</f>
        <v>80000</v>
      </c>
      <c r="N51" s="27"/>
      <c r="O51" s="27"/>
      <c r="P51" s="28">
        <f>80000</f>
        <v>80000</v>
      </c>
      <c r="Q51" s="28"/>
      <c r="R51" s="28"/>
      <c r="S51" s="28"/>
    </row>
    <row r="52" spans="1:19" s="1" customFormat="1" ht="24" customHeight="1">
      <c r="A52" s="29" t="s">
        <v>37</v>
      </c>
      <c r="B52" s="30" t="s">
        <v>92</v>
      </c>
      <c r="C52" s="31" t="s">
        <v>93</v>
      </c>
      <c r="D52" s="31"/>
      <c r="E52" s="30" t="s">
        <v>97</v>
      </c>
      <c r="F52" s="25" t="s">
        <v>96</v>
      </c>
      <c r="G52" s="25"/>
      <c r="H52" s="25"/>
      <c r="I52" s="25"/>
      <c r="J52" s="25"/>
      <c r="K52" s="25"/>
      <c r="L52" s="26">
        <f>80000</f>
        <v>80000</v>
      </c>
      <c r="M52" s="27">
        <f>80000</f>
        <v>80000</v>
      </c>
      <c r="N52" s="27"/>
      <c r="O52" s="27"/>
      <c r="P52" s="28">
        <f>80000</f>
        <v>80000</v>
      </c>
      <c r="Q52" s="28"/>
      <c r="R52" s="28"/>
      <c r="S52" s="28"/>
    </row>
    <row r="53" spans="1:19" s="1" customFormat="1" ht="24" customHeight="1">
      <c r="A53" s="25" t="s">
        <v>98</v>
      </c>
      <c r="B53" s="25"/>
      <c r="C53" s="25"/>
      <c r="D53" s="25"/>
      <c r="E53" s="25"/>
      <c r="F53" s="25" t="s">
        <v>99</v>
      </c>
      <c r="G53" s="25"/>
      <c r="H53" s="25"/>
      <c r="I53" s="25"/>
      <c r="J53" s="25"/>
      <c r="K53" s="25"/>
      <c r="L53" s="26">
        <f>15000</f>
        <v>15000</v>
      </c>
      <c r="M53" s="27">
        <f>15000</f>
        <v>15000</v>
      </c>
      <c r="N53" s="27"/>
      <c r="O53" s="27"/>
      <c r="P53" s="28">
        <f>15000</f>
        <v>15000</v>
      </c>
      <c r="Q53" s="28"/>
      <c r="R53" s="28"/>
      <c r="S53" s="28"/>
    </row>
    <row r="54" spans="1:19" s="1" customFormat="1" ht="13.5" customHeight="1">
      <c r="A54" s="29" t="s">
        <v>37</v>
      </c>
      <c r="B54" s="30" t="s">
        <v>92</v>
      </c>
      <c r="C54" s="31" t="s">
        <v>93</v>
      </c>
      <c r="D54" s="31"/>
      <c r="E54" s="30" t="s">
        <v>100</v>
      </c>
      <c r="F54" s="25" t="s">
        <v>99</v>
      </c>
      <c r="G54" s="25"/>
      <c r="H54" s="25"/>
      <c r="I54" s="25"/>
      <c r="J54" s="25"/>
      <c r="K54" s="25"/>
      <c r="L54" s="26">
        <f>15000</f>
        <v>15000</v>
      </c>
      <c r="M54" s="27">
        <f>15000</f>
        <v>15000</v>
      </c>
      <c r="N54" s="27"/>
      <c r="O54" s="27"/>
      <c r="P54" s="28">
        <f>15000</f>
        <v>15000</v>
      </c>
      <c r="Q54" s="28"/>
      <c r="R54" s="28"/>
      <c r="S54" s="28"/>
    </row>
    <row r="55" spans="1:19" s="1" customFormat="1" ht="24" customHeight="1">
      <c r="A55" s="25" t="s">
        <v>101</v>
      </c>
      <c r="B55" s="25"/>
      <c r="C55" s="25"/>
      <c r="D55" s="25"/>
      <c r="E55" s="25"/>
      <c r="F55" s="25" t="s">
        <v>102</v>
      </c>
      <c r="G55" s="25"/>
      <c r="H55" s="25"/>
      <c r="I55" s="25"/>
      <c r="J55" s="25"/>
      <c r="K55" s="25"/>
      <c r="L55" s="26">
        <f>15000</f>
        <v>15000</v>
      </c>
      <c r="M55" s="27">
        <f>15000</f>
        <v>15000</v>
      </c>
      <c r="N55" s="27"/>
      <c r="O55" s="27"/>
      <c r="P55" s="28">
        <f>15000</f>
        <v>15000</v>
      </c>
      <c r="Q55" s="28"/>
      <c r="R55" s="28"/>
      <c r="S55" s="28"/>
    </row>
    <row r="56" spans="1:19" s="1" customFormat="1" ht="13.5" customHeight="1">
      <c r="A56" s="29" t="s">
        <v>37</v>
      </c>
      <c r="B56" s="30" t="s">
        <v>92</v>
      </c>
      <c r="C56" s="31" t="s">
        <v>93</v>
      </c>
      <c r="D56" s="31"/>
      <c r="E56" s="30" t="s">
        <v>103</v>
      </c>
      <c r="F56" s="25" t="s">
        <v>102</v>
      </c>
      <c r="G56" s="25"/>
      <c r="H56" s="25"/>
      <c r="I56" s="25"/>
      <c r="J56" s="25"/>
      <c r="K56" s="25"/>
      <c r="L56" s="26">
        <f>15000</f>
        <v>15000</v>
      </c>
      <c r="M56" s="27">
        <f>15000</f>
        <v>15000</v>
      </c>
      <c r="N56" s="27"/>
      <c r="O56" s="27"/>
      <c r="P56" s="28">
        <f>15000</f>
        <v>15000</v>
      </c>
      <c r="Q56" s="28"/>
      <c r="R56" s="28"/>
      <c r="S56" s="28"/>
    </row>
    <row r="57" spans="1:19" s="1" customFormat="1" ht="33.75" customHeight="1">
      <c r="A57" s="25" t="s">
        <v>104</v>
      </c>
      <c r="B57" s="25"/>
      <c r="C57" s="25"/>
      <c r="D57" s="25"/>
      <c r="E57" s="25"/>
      <c r="F57" s="25" t="s">
        <v>105</v>
      </c>
      <c r="G57" s="25"/>
      <c r="H57" s="25"/>
      <c r="I57" s="25"/>
      <c r="J57" s="25"/>
      <c r="K57" s="25"/>
      <c r="L57" s="26">
        <f>575000</f>
        <v>575000</v>
      </c>
      <c r="M57" s="27">
        <f>80000</f>
        <v>80000</v>
      </c>
      <c r="N57" s="27"/>
      <c r="O57" s="27"/>
      <c r="P57" s="28">
        <f>60000</f>
        <v>60000</v>
      </c>
      <c r="Q57" s="28"/>
      <c r="R57" s="28"/>
      <c r="S57" s="28"/>
    </row>
    <row r="58" spans="1:19" s="1" customFormat="1" ht="13.5" customHeight="1">
      <c r="A58" s="25" t="s">
        <v>106</v>
      </c>
      <c r="B58" s="25"/>
      <c r="C58" s="25"/>
      <c r="D58" s="25"/>
      <c r="E58" s="25"/>
      <c r="F58" s="25" t="s">
        <v>89</v>
      </c>
      <c r="G58" s="25"/>
      <c r="H58" s="25"/>
      <c r="I58" s="25"/>
      <c r="J58" s="25"/>
      <c r="K58" s="25"/>
      <c r="L58" s="26">
        <f>575000</f>
        <v>575000</v>
      </c>
      <c r="M58" s="27">
        <f>80000</f>
        <v>80000</v>
      </c>
      <c r="N58" s="27"/>
      <c r="O58" s="27"/>
      <c r="P58" s="28">
        <f>60000</f>
        <v>60000</v>
      </c>
      <c r="Q58" s="28"/>
      <c r="R58" s="28"/>
      <c r="S58" s="28"/>
    </row>
    <row r="59" spans="1:19" s="1" customFormat="1" ht="24" customHeight="1">
      <c r="A59" s="25" t="s">
        <v>107</v>
      </c>
      <c r="B59" s="25"/>
      <c r="C59" s="25"/>
      <c r="D59" s="25"/>
      <c r="E59" s="25"/>
      <c r="F59" s="25" t="s">
        <v>91</v>
      </c>
      <c r="G59" s="25"/>
      <c r="H59" s="25"/>
      <c r="I59" s="25"/>
      <c r="J59" s="25"/>
      <c r="K59" s="25"/>
      <c r="L59" s="26">
        <f>575000</f>
        <v>575000</v>
      </c>
      <c r="M59" s="27">
        <f>80000</f>
        <v>80000</v>
      </c>
      <c r="N59" s="27"/>
      <c r="O59" s="27"/>
      <c r="P59" s="28">
        <f>60000</f>
        <v>60000</v>
      </c>
      <c r="Q59" s="28"/>
      <c r="R59" s="28"/>
      <c r="S59" s="28"/>
    </row>
    <row r="60" spans="1:19" s="1" customFormat="1" ht="24" customHeight="1">
      <c r="A60" s="29" t="s">
        <v>37</v>
      </c>
      <c r="B60" s="30" t="s">
        <v>92</v>
      </c>
      <c r="C60" s="31" t="s">
        <v>108</v>
      </c>
      <c r="D60" s="31"/>
      <c r="E60" s="30" t="s">
        <v>94</v>
      </c>
      <c r="F60" s="25" t="s">
        <v>91</v>
      </c>
      <c r="G60" s="25"/>
      <c r="H60" s="25"/>
      <c r="I60" s="25"/>
      <c r="J60" s="25"/>
      <c r="K60" s="25"/>
      <c r="L60" s="26">
        <f>575000</f>
        <v>575000</v>
      </c>
      <c r="M60" s="27">
        <f>80000</f>
        <v>80000</v>
      </c>
      <c r="N60" s="27"/>
      <c r="O60" s="27"/>
      <c r="P60" s="28">
        <f>60000</f>
        <v>60000</v>
      </c>
      <c r="Q60" s="28"/>
      <c r="R60" s="28"/>
      <c r="S60" s="28"/>
    </row>
    <row r="61" spans="1:19" s="1" customFormat="1" ht="13.5" customHeight="1">
      <c r="A61" s="25" t="s">
        <v>109</v>
      </c>
      <c r="B61" s="25"/>
      <c r="C61" s="25"/>
      <c r="D61" s="25"/>
      <c r="E61" s="25"/>
      <c r="F61" s="25" t="s">
        <v>77</v>
      </c>
      <c r="G61" s="25"/>
      <c r="H61" s="25"/>
      <c r="I61" s="25"/>
      <c r="J61" s="25"/>
      <c r="K61" s="25"/>
      <c r="L61" s="34" t="s">
        <v>0</v>
      </c>
      <c r="M61" s="27">
        <f>2470400</f>
        <v>2470400</v>
      </c>
      <c r="N61" s="27"/>
      <c r="O61" s="27"/>
      <c r="P61" s="28">
        <f>4987200</f>
        <v>4987200</v>
      </c>
      <c r="Q61" s="28"/>
      <c r="R61" s="28"/>
      <c r="S61" s="28"/>
    </row>
    <row r="62" spans="1:19" s="1" customFormat="1" ht="13.5" customHeight="1">
      <c r="A62" s="25" t="s">
        <v>110</v>
      </c>
      <c r="B62" s="25"/>
      <c r="C62" s="25"/>
      <c r="D62" s="25"/>
      <c r="E62" s="25"/>
      <c r="F62" s="25" t="s">
        <v>111</v>
      </c>
      <c r="G62" s="25"/>
      <c r="H62" s="25"/>
      <c r="I62" s="25"/>
      <c r="J62" s="25"/>
      <c r="K62" s="25"/>
      <c r="L62" s="34" t="s">
        <v>0</v>
      </c>
      <c r="M62" s="27">
        <f>2470400</f>
        <v>2470400</v>
      </c>
      <c r="N62" s="27"/>
      <c r="O62" s="27"/>
      <c r="P62" s="28">
        <f>4987200</f>
        <v>4987200</v>
      </c>
      <c r="Q62" s="28"/>
      <c r="R62" s="28"/>
      <c r="S62" s="28"/>
    </row>
    <row r="63" spans="1:19" s="1" customFormat="1" ht="24" customHeight="1">
      <c r="A63" s="25" t="s">
        <v>112</v>
      </c>
      <c r="B63" s="25"/>
      <c r="C63" s="25"/>
      <c r="D63" s="25"/>
      <c r="E63" s="25"/>
      <c r="F63" s="25" t="s">
        <v>113</v>
      </c>
      <c r="G63" s="25"/>
      <c r="H63" s="25"/>
      <c r="I63" s="25"/>
      <c r="J63" s="25"/>
      <c r="K63" s="25"/>
      <c r="L63" s="34" t="s">
        <v>0</v>
      </c>
      <c r="M63" s="27">
        <f>2470400</f>
        <v>2470400</v>
      </c>
      <c r="N63" s="27"/>
      <c r="O63" s="27"/>
      <c r="P63" s="28">
        <f>4987200</f>
        <v>4987200</v>
      </c>
      <c r="Q63" s="28"/>
      <c r="R63" s="28"/>
      <c r="S63" s="28"/>
    </row>
    <row r="64" spans="1:19" s="1" customFormat="1" ht="13.5" customHeight="1">
      <c r="A64" s="29" t="s">
        <v>37</v>
      </c>
      <c r="B64" s="30" t="s">
        <v>92</v>
      </c>
      <c r="C64" s="31" t="s">
        <v>114</v>
      </c>
      <c r="D64" s="31"/>
      <c r="E64" s="30" t="s">
        <v>115</v>
      </c>
      <c r="F64" s="25" t="s">
        <v>113</v>
      </c>
      <c r="G64" s="25"/>
      <c r="H64" s="25"/>
      <c r="I64" s="25"/>
      <c r="J64" s="25"/>
      <c r="K64" s="25"/>
      <c r="L64" s="34" t="s">
        <v>0</v>
      </c>
      <c r="M64" s="27">
        <f>2470400</f>
        <v>2470400</v>
      </c>
      <c r="N64" s="27"/>
      <c r="O64" s="27"/>
      <c r="P64" s="28">
        <f>4987200</f>
        <v>4987200</v>
      </c>
      <c r="Q64" s="28"/>
      <c r="R64" s="28"/>
      <c r="S64" s="28"/>
    </row>
    <row r="65" spans="1:19" s="1" customFormat="1" ht="13.5" customHeight="1">
      <c r="A65" s="25" t="s">
        <v>116</v>
      </c>
      <c r="B65" s="25"/>
      <c r="C65" s="25"/>
      <c r="D65" s="25"/>
      <c r="E65" s="25"/>
      <c r="F65" s="25" t="s">
        <v>117</v>
      </c>
      <c r="G65" s="25"/>
      <c r="H65" s="25"/>
      <c r="I65" s="25"/>
      <c r="J65" s="25"/>
      <c r="K65" s="25"/>
      <c r="L65" s="26">
        <f>438000</f>
        <v>438000</v>
      </c>
      <c r="M65" s="27">
        <f>442100</f>
        <v>442100</v>
      </c>
      <c r="N65" s="27"/>
      <c r="O65" s="27"/>
      <c r="P65" s="28">
        <f>455200</f>
        <v>455200</v>
      </c>
      <c r="Q65" s="28"/>
      <c r="R65" s="28"/>
      <c r="S65" s="28"/>
    </row>
    <row r="66" spans="1:19" s="1" customFormat="1" ht="13.5" customHeight="1">
      <c r="A66" s="25" t="s">
        <v>118</v>
      </c>
      <c r="B66" s="25"/>
      <c r="C66" s="25"/>
      <c r="D66" s="25"/>
      <c r="E66" s="25"/>
      <c r="F66" s="25" t="s">
        <v>119</v>
      </c>
      <c r="G66" s="25"/>
      <c r="H66" s="25"/>
      <c r="I66" s="25"/>
      <c r="J66" s="25"/>
      <c r="K66" s="25"/>
      <c r="L66" s="26">
        <f>438000</f>
        <v>438000</v>
      </c>
      <c r="M66" s="27">
        <f>442100</f>
        <v>442100</v>
      </c>
      <c r="N66" s="27"/>
      <c r="O66" s="27"/>
      <c r="P66" s="28">
        <f>455200</f>
        <v>455200</v>
      </c>
      <c r="Q66" s="28"/>
      <c r="R66" s="28"/>
      <c r="S66" s="28"/>
    </row>
    <row r="67" spans="1:19" s="1" customFormat="1" ht="13.5" customHeight="1">
      <c r="A67" s="25" t="s">
        <v>120</v>
      </c>
      <c r="B67" s="25"/>
      <c r="C67" s="25"/>
      <c r="D67" s="25"/>
      <c r="E67" s="25"/>
      <c r="F67" s="25" t="s">
        <v>77</v>
      </c>
      <c r="G67" s="25"/>
      <c r="H67" s="25"/>
      <c r="I67" s="25"/>
      <c r="J67" s="25"/>
      <c r="K67" s="25"/>
      <c r="L67" s="26">
        <f>438000</f>
        <v>438000</v>
      </c>
      <c r="M67" s="27">
        <f>442100</f>
        <v>442100</v>
      </c>
      <c r="N67" s="27"/>
      <c r="O67" s="27"/>
      <c r="P67" s="28">
        <f>455200</f>
        <v>455200</v>
      </c>
      <c r="Q67" s="28"/>
      <c r="R67" s="28"/>
      <c r="S67" s="28"/>
    </row>
    <row r="68" spans="1:19" s="1" customFormat="1" ht="33.75" customHeight="1">
      <c r="A68" s="25" t="s">
        <v>121</v>
      </c>
      <c r="B68" s="25"/>
      <c r="C68" s="25"/>
      <c r="D68" s="25"/>
      <c r="E68" s="25"/>
      <c r="F68" s="25" t="s">
        <v>122</v>
      </c>
      <c r="G68" s="25"/>
      <c r="H68" s="25"/>
      <c r="I68" s="25"/>
      <c r="J68" s="25"/>
      <c r="K68" s="25"/>
      <c r="L68" s="26">
        <f>438000</f>
        <v>438000</v>
      </c>
      <c r="M68" s="27">
        <f>442100</f>
        <v>442100</v>
      </c>
      <c r="N68" s="27"/>
      <c r="O68" s="27"/>
      <c r="P68" s="28">
        <f>455200</f>
        <v>455200</v>
      </c>
      <c r="Q68" s="28"/>
      <c r="R68" s="28"/>
      <c r="S68" s="28"/>
    </row>
    <row r="69" spans="1:19" s="1" customFormat="1" ht="24" customHeight="1">
      <c r="A69" s="25" t="s">
        <v>123</v>
      </c>
      <c r="B69" s="25"/>
      <c r="C69" s="25"/>
      <c r="D69" s="25"/>
      <c r="E69" s="25"/>
      <c r="F69" s="25" t="s">
        <v>47</v>
      </c>
      <c r="G69" s="25"/>
      <c r="H69" s="25"/>
      <c r="I69" s="25"/>
      <c r="J69" s="25"/>
      <c r="K69" s="25"/>
      <c r="L69" s="26">
        <f>336400</f>
        <v>336400</v>
      </c>
      <c r="M69" s="27">
        <f>339500</f>
        <v>339500</v>
      </c>
      <c r="N69" s="27"/>
      <c r="O69" s="27"/>
      <c r="P69" s="28">
        <f>349600</f>
        <v>349600</v>
      </c>
      <c r="Q69" s="28"/>
      <c r="R69" s="28"/>
      <c r="S69" s="28"/>
    </row>
    <row r="70" spans="1:19" s="1" customFormat="1" ht="13.5" customHeight="1">
      <c r="A70" s="29" t="s">
        <v>37</v>
      </c>
      <c r="B70" s="30" t="s">
        <v>124</v>
      </c>
      <c r="C70" s="31" t="s">
        <v>125</v>
      </c>
      <c r="D70" s="31"/>
      <c r="E70" s="30" t="s">
        <v>50</v>
      </c>
      <c r="F70" s="25" t="s">
        <v>47</v>
      </c>
      <c r="G70" s="25"/>
      <c r="H70" s="25"/>
      <c r="I70" s="25"/>
      <c r="J70" s="25"/>
      <c r="K70" s="25"/>
      <c r="L70" s="26">
        <f>336400</f>
        <v>336400</v>
      </c>
      <c r="M70" s="27">
        <f>339500</f>
        <v>339500</v>
      </c>
      <c r="N70" s="27"/>
      <c r="O70" s="27"/>
      <c r="P70" s="28">
        <f>349600</f>
        <v>349600</v>
      </c>
      <c r="Q70" s="28"/>
      <c r="R70" s="28"/>
      <c r="S70" s="28"/>
    </row>
    <row r="71" spans="1:19" s="1" customFormat="1" ht="33.75" customHeight="1">
      <c r="A71" s="25" t="s">
        <v>126</v>
      </c>
      <c r="B71" s="25"/>
      <c r="C71" s="25"/>
      <c r="D71" s="25"/>
      <c r="E71" s="25"/>
      <c r="F71" s="25" t="s">
        <v>52</v>
      </c>
      <c r="G71" s="25"/>
      <c r="H71" s="25"/>
      <c r="I71" s="25"/>
      <c r="J71" s="25"/>
      <c r="K71" s="25"/>
      <c r="L71" s="26">
        <f>101600</f>
        <v>101600</v>
      </c>
      <c r="M71" s="27">
        <f>102600</f>
        <v>102600</v>
      </c>
      <c r="N71" s="27"/>
      <c r="O71" s="27"/>
      <c r="P71" s="28">
        <f>105600</f>
        <v>105600</v>
      </c>
      <c r="Q71" s="28"/>
      <c r="R71" s="28"/>
      <c r="S71" s="28"/>
    </row>
    <row r="72" spans="1:19" s="1" customFormat="1" ht="33.75" customHeight="1">
      <c r="A72" s="29" t="s">
        <v>37</v>
      </c>
      <c r="B72" s="30" t="s">
        <v>124</v>
      </c>
      <c r="C72" s="31" t="s">
        <v>125</v>
      </c>
      <c r="D72" s="31"/>
      <c r="E72" s="30" t="s">
        <v>53</v>
      </c>
      <c r="F72" s="25" t="s">
        <v>52</v>
      </c>
      <c r="G72" s="25"/>
      <c r="H72" s="25"/>
      <c r="I72" s="25"/>
      <c r="J72" s="25"/>
      <c r="K72" s="25"/>
      <c r="L72" s="26">
        <f>101600</f>
        <v>101600</v>
      </c>
      <c r="M72" s="27">
        <f>102600</f>
        <v>102600</v>
      </c>
      <c r="N72" s="27"/>
      <c r="O72" s="27"/>
      <c r="P72" s="28">
        <f>105600</f>
        <v>105600</v>
      </c>
      <c r="Q72" s="28"/>
      <c r="R72" s="28"/>
      <c r="S72" s="28"/>
    </row>
    <row r="73" spans="1:19" s="1" customFormat="1" ht="24" customHeight="1">
      <c r="A73" s="25" t="s">
        <v>127</v>
      </c>
      <c r="B73" s="25"/>
      <c r="C73" s="25"/>
      <c r="D73" s="25"/>
      <c r="E73" s="25"/>
      <c r="F73" s="25" t="s">
        <v>128</v>
      </c>
      <c r="G73" s="25"/>
      <c r="H73" s="25"/>
      <c r="I73" s="25"/>
      <c r="J73" s="25"/>
      <c r="K73" s="25"/>
      <c r="L73" s="26">
        <f>444240</f>
        <v>444240</v>
      </c>
      <c r="M73" s="27">
        <f>544240</f>
        <v>544240</v>
      </c>
      <c r="N73" s="27"/>
      <c r="O73" s="27"/>
      <c r="P73" s="28">
        <f>544240</f>
        <v>544240</v>
      </c>
      <c r="Q73" s="28"/>
      <c r="R73" s="28"/>
      <c r="S73" s="28"/>
    </row>
    <row r="74" spans="1:19" s="1" customFormat="1" ht="13.5" customHeight="1">
      <c r="A74" s="25" t="s">
        <v>129</v>
      </c>
      <c r="B74" s="25"/>
      <c r="C74" s="25"/>
      <c r="D74" s="25"/>
      <c r="E74" s="25"/>
      <c r="F74" s="25" t="s">
        <v>130</v>
      </c>
      <c r="G74" s="25"/>
      <c r="H74" s="25"/>
      <c r="I74" s="25"/>
      <c r="J74" s="25"/>
      <c r="K74" s="25"/>
      <c r="L74" s="26">
        <f>151100</f>
        <v>151100</v>
      </c>
      <c r="M74" s="27">
        <f>151100</f>
        <v>151100</v>
      </c>
      <c r="N74" s="27"/>
      <c r="O74" s="27"/>
      <c r="P74" s="28">
        <f>151100</f>
        <v>151100</v>
      </c>
      <c r="Q74" s="28"/>
      <c r="R74" s="28"/>
      <c r="S74" s="28"/>
    </row>
    <row r="75" spans="1:19" s="1" customFormat="1" ht="13.5" customHeight="1">
      <c r="A75" s="25" t="s">
        <v>131</v>
      </c>
      <c r="B75" s="25"/>
      <c r="C75" s="25"/>
      <c r="D75" s="25"/>
      <c r="E75" s="25"/>
      <c r="F75" s="25" t="s">
        <v>77</v>
      </c>
      <c r="G75" s="25"/>
      <c r="H75" s="25"/>
      <c r="I75" s="25"/>
      <c r="J75" s="25"/>
      <c r="K75" s="25"/>
      <c r="L75" s="26">
        <f>151100</f>
        <v>151100</v>
      </c>
      <c r="M75" s="27">
        <f>151100</f>
        <v>151100</v>
      </c>
      <c r="N75" s="27"/>
      <c r="O75" s="27"/>
      <c r="P75" s="28">
        <f>151100</f>
        <v>151100</v>
      </c>
      <c r="Q75" s="28"/>
      <c r="R75" s="28"/>
      <c r="S75" s="28"/>
    </row>
    <row r="76" spans="1:19" s="1" customFormat="1" ht="66" customHeight="1">
      <c r="A76" s="25" t="s">
        <v>132</v>
      </c>
      <c r="B76" s="25"/>
      <c r="C76" s="25"/>
      <c r="D76" s="25"/>
      <c r="E76" s="25"/>
      <c r="F76" s="25" t="s">
        <v>133</v>
      </c>
      <c r="G76" s="25"/>
      <c r="H76" s="25"/>
      <c r="I76" s="25"/>
      <c r="J76" s="25"/>
      <c r="K76" s="25"/>
      <c r="L76" s="26">
        <f>86100</f>
        <v>86100</v>
      </c>
      <c r="M76" s="27">
        <f>86100</f>
        <v>86100</v>
      </c>
      <c r="N76" s="27"/>
      <c r="O76" s="27"/>
      <c r="P76" s="28">
        <f>86100</f>
        <v>86100</v>
      </c>
      <c r="Q76" s="28"/>
      <c r="R76" s="28"/>
      <c r="S76" s="28"/>
    </row>
    <row r="77" spans="1:19" s="1" customFormat="1" ht="24" customHeight="1">
      <c r="A77" s="25" t="s">
        <v>134</v>
      </c>
      <c r="B77" s="25"/>
      <c r="C77" s="25"/>
      <c r="D77" s="25"/>
      <c r="E77" s="25"/>
      <c r="F77" s="25" t="s">
        <v>47</v>
      </c>
      <c r="G77" s="25"/>
      <c r="H77" s="25"/>
      <c r="I77" s="25"/>
      <c r="J77" s="25"/>
      <c r="K77" s="25"/>
      <c r="L77" s="26">
        <f>86100</f>
        <v>86100</v>
      </c>
      <c r="M77" s="27">
        <f>86100</f>
        <v>86100</v>
      </c>
      <c r="N77" s="27"/>
      <c r="O77" s="27"/>
      <c r="P77" s="28">
        <f>86100</f>
        <v>86100</v>
      </c>
      <c r="Q77" s="28"/>
      <c r="R77" s="28"/>
      <c r="S77" s="28"/>
    </row>
    <row r="78" spans="1:19" s="1" customFormat="1" ht="13.5" customHeight="1">
      <c r="A78" s="29" t="s">
        <v>37</v>
      </c>
      <c r="B78" s="30" t="s">
        <v>135</v>
      </c>
      <c r="C78" s="31" t="s">
        <v>136</v>
      </c>
      <c r="D78" s="31"/>
      <c r="E78" s="30" t="s">
        <v>50</v>
      </c>
      <c r="F78" s="25" t="s">
        <v>47</v>
      </c>
      <c r="G78" s="25"/>
      <c r="H78" s="25"/>
      <c r="I78" s="25"/>
      <c r="J78" s="25"/>
      <c r="K78" s="25"/>
      <c r="L78" s="26">
        <f>86100</f>
        <v>86100</v>
      </c>
      <c r="M78" s="27">
        <f>86100</f>
        <v>86100</v>
      </c>
      <c r="N78" s="27"/>
      <c r="O78" s="27"/>
      <c r="P78" s="28">
        <f>86100</f>
        <v>86100</v>
      </c>
      <c r="Q78" s="28"/>
      <c r="R78" s="28"/>
      <c r="S78" s="28"/>
    </row>
    <row r="79" spans="1:19" s="1" customFormat="1" ht="66" customHeight="1">
      <c r="A79" s="25" t="s">
        <v>137</v>
      </c>
      <c r="B79" s="25"/>
      <c r="C79" s="25"/>
      <c r="D79" s="25"/>
      <c r="E79" s="25"/>
      <c r="F79" s="25" t="s">
        <v>138</v>
      </c>
      <c r="G79" s="25"/>
      <c r="H79" s="25"/>
      <c r="I79" s="25"/>
      <c r="J79" s="25"/>
      <c r="K79" s="25"/>
      <c r="L79" s="26">
        <f>65000</f>
        <v>65000</v>
      </c>
      <c r="M79" s="27">
        <f>65000</f>
        <v>65000</v>
      </c>
      <c r="N79" s="27"/>
      <c r="O79" s="27"/>
      <c r="P79" s="28">
        <f>65000</f>
        <v>65000</v>
      </c>
      <c r="Q79" s="28"/>
      <c r="R79" s="28"/>
      <c r="S79" s="28"/>
    </row>
    <row r="80" spans="1:19" s="1" customFormat="1" ht="33.75" customHeight="1">
      <c r="A80" s="25" t="s">
        <v>139</v>
      </c>
      <c r="B80" s="25"/>
      <c r="C80" s="25"/>
      <c r="D80" s="25"/>
      <c r="E80" s="25"/>
      <c r="F80" s="25" t="s">
        <v>52</v>
      </c>
      <c r="G80" s="25"/>
      <c r="H80" s="25"/>
      <c r="I80" s="25"/>
      <c r="J80" s="25"/>
      <c r="K80" s="25"/>
      <c r="L80" s="26">
        <f>26000</f>
        <v>26000</v>
      </c>
      <c r="M80" s="27">
        <f>26000</f>
        <v>26000</v>
      </c>
      <c r="N80" s="27"/>
      <c r="O80" s="27"/>
      <c r="P80" s="28">
        <f>26000</f>
        <v>26000</v>
      </c>
      <c r="Q80" s="28"/>
      <c r="R80" s="28"/>
      <c r="S80" s="28"/>
    </row>
    <row r="81" spans="1:19" s="1" customFormat="1" ht="33.75" customHeight="1">
      <c r="A81" s="29" t="s">
        <v>37</v>
      </c>
      <c r="B81" s="30" t="s">
        <v>135</v>
      </c>
      <c r="C81" s="31" t="s">
        <v>140</v>
      </c>
      <c r="D81" s="31"/>
      <c r="E81" s="30" t="s">
        <v>53</v>
      </c>
      <c r="F81" s="25" t="s">
        <v>52</v>
      </c>
      <c r="G81" s="25"/>
      <c r="H81" s="25"/>
      <c r="I81" s="25"/>
      <c r="J81" s="25"/>
      <c r="K81" s="25"/>
      <c r="L81" s="26">
        <f>26000</f>
        <v>26000</v>
      </c>
      <c r="M81" s="27">
        <f>26000</f>
        <v>26000</v>
      </c>
      <c r="N81" s="27"/>
      <c r="O81" s="27"/>
      <c r="P81" s="28">
        <f>26000</f>
        <v>26000</v>
      </c>
      <c r="Q81" s="28"/>
      <c r="R81" s="28"/>
      <c r="S81" s="28"/>
    </row>
    <row r="82" spans="1:19" s="1" customFormat="1" ht="24" customHeight="1">
      <c r="A82" s="25" t="s">
        <v>141</v>
      </c>
      <c r="B82" s="25"/>
      <c r="C82" s="25"/>
      <c r="D82" s="25"/>
      <c r="E82" s="25"/>
      <c r="F82" s="25" t="s">
        <v>91</v>
      </c>
      <c r="G82" s="25"/>
      <c r="H82" s="25"/>
      <c r="I82" s="25"/>
      <c r="J82" s="25"/>
      <c r="K82" s="25"/>
      <c r="L82" s="26">
        <f>39000</f>
        <v>39000</v>
      </c>
      <c r="M82" s="27">
        <f>39000</f>
        <v>39000</v>
      </c>
      <c r="N82" s="27"/>
      <c r="O82" s="27"/>
      <c r="P82" s="28">
        <f>39000</f>
        <v>39000</v>
      </c>
      <c r="Q82" s="28"/>
      <c r="R82" s="28"/>
      <c r="S82" s="28"/>
    </row>
    <row r="83" spans="1:19" s="1" customFormat="1" ht="24" customHeight="1">
      <c r="A83" s="29" t="s">
        <v>37</v>
      </c>
      <c r="B83" s="30" t="s">
        <v>135</v>
      </c>
      <c r="C83" s="31" t="s">
        <v>140</v>
      </c>
      <c r="D83" s="31"/>
      <c r="E83" s="30" t="s">
        <v>94</v>
      </c>
      <c r="F83" s="25" t="s">
        <v>91</v>
      </c>
      <c r="G83" s="25"/>
      <c r="H83" s="25"/>
      <c r="I83" s="25"/>
      <c r="J83" s="25"/>
      <c r="K83" s="25"/>
      <c r="L83" s="26">
        <f>39000</f>
        <v>39000</v>
      </c>
      <c r="M83" s="27">
        <f>39000</f>
        <v>39000</v>
      </c>
      <c r="N83" s="27"/>
      <c r="O83" s="27"/>
      <c r="P83" s="28">
        <f>39000</f>
        <v>39000</v>
      </c>
      <c r="Q83" s="28"/>
      <c r="R83" s="28"/>
      <c r="S83" s="28"/>
    </row>
    <row r="84" spans="1:19" s="1" customFormat="1" ht="33.75" customHeight="1">
      <c r="A84" s="25" t="s">
        <v>142</v>
      </c>
      <c r="B84" s="25"/>
      <c r="C84" s="25"/>
      <c r="D84" s="25"/>
      <c r="E84" s="25"/>
      <c r="F84" s="25" t="s">
        <v>143</v>
      </c>
      <c r="G84" s="25"/>
      <c r="H84" s="25"/>
      <c r="I84" s="25"/>
      <c r="J84" s="25"/>
      <c r="K84" s="25"/>
      <c r="L84" s="26">
        <f>267957.14</f>
        <v>267957.14</v>
      </c>
      <c r="M84" s="27">
        <f>368000</f>
        <v>368000</v>
      </c>
      <c r="N84" s="27"/>
      <c r="O84" s="27"/>
      <c r="P84" s="28">
        <f>368000</f>
        <v>368000</v>
      </c>
      <c r="Q84" s="28"/>
      <c r="R84" s="28"/>
      <c r="S84" s="28"/>
    </row>
    <row r="85" spans="1:19" s="1" customFormat="1" ht="45" customHeight="1">
      <c r="A85" s="25" t="s">
        <v>144</v>
      </c>
      <c r="B85" s="25"/>
      <c r="C85" s="25"/>
      <c r="D85" s="25"/>
      <c r="E85" s="25"/>
      <c r="F85" s="25" t="s">
        <v>145</v>
      </c>
      <c r="G85" s="25"/>
      <c r="H85" s="25"/>
      <c r="I85" s="25"/>
      <c r="J85" s="25"/>
      <c r="K85" s="25"/>
      <c r="L85" s="26">
        <f>267957.14</f>
        <v>267957.14</v>
      </c>
      <c r="M85" s="27">
        <f>368000</f>
        <v>368000</v>
      </c>
      <c r="N85" s="27"/>
      <c r="O85" s="27"/>
      <c r="P85" s="28">
        <f>368000</f>
        <v>368000</v>
      </c>
      <c r="Q85" s="28"/>
      <c r="R85" s="28"/>
      <c r="S85" s="28"/>
    </row>
    <row r="86" spans="1:19" s="1" customFormat="1" ht="24" customHeight="1">
      <c r="A86" s="25" t="s">
        <v>146</v>
      </c>
      <c r="B86" s="25"/>
      <c r="C86" s="25"/>
      <c r="D86" s="25"/>
      <c r="E86" s="25"/>
      <c r="F86" s="25" t="s">
        <v>147</v>
      </c>
      <c r="G86" s="25"/>
      <c r="H86" s="25"/>
      <c r="I86" s="25"/>
      <c r="J86" s="25"/>
      <c r="K86" s="25"/>
      <c r="L86" s="26">
        <f>50000</f>
        <v>50000</v>
      </c>
      <c r="M86" s="27">
        <f>50000</f>
        <v>50000</v>
      </c>
      <c r="N86" s="27"/>
      <c r="O86" s="27"/>
      <c r="P86" s="28">
        <f>50000</f>
        <v>50000</v>
      </c>
      <c r="Q86" s="28"/>
      <c r="R86" s="28"/>
      <c r="S86" s="28"/>
    </row>
    <row r="87" spans="1:19" s="1" customFormat="1" ht="24" customHeight="1">
      <c r="A87" s="25" t="s">
        <v>148</v>
      </c>
      <c r="B87" s="25"/>
      <c r="C87" s="25"/>
      <c r="D87" s="25"/>
      <c r="E87" s="25"/>
      <c r="F87" s="25" t="s">
        <v>91</v>
      </c>
      <c r="G87" s="25"/>
      <c r="H87" s="25"/>
      <c r="I87" s="25"/>
      <c r="J87" s="25"/>
      <c r="K87" s="25"/>
      <c r="L87" s="26">
        <f>50000</f>
        <v>50000</v>
      </c>
      <c r="M87" s="27">
        <f>50000</f>
        <v>50000</v>
      </c>
      <c r="N87" s="27"/>
      <c r="O87" s="27"/>
      <c r="P87" s="28">
        <f>50000</f>
        <v>50000</v>
      </c>
      <c r="Q87" s="28"/>
      <c r="R87" s="28"/>
      <c r="S87" s="28"/>
    </row>
    <row r="88" spans="1:19" s="1" customFormat="1" ht="24" customHeight="1">
      <c r="A88" s="29" t="s">
        <v>37</v>
      </c>
      <c r="B88" s="30" t="s">
        <v>149</v>
      </c>
      <c r="C88" s="31" t="s">
        <v>150</v>
      </c>
      <c r="D88" s="31"/>
      <c r="E88" s="30" t="s">
        <v>94</v>
      </c>
      <c r="F88" s="25" t="s">
        <v>91</v>
      </c>
      <c r="G88" s="25"/>
      <c r="H88" s="25"/>
      <c r="I88" s="25"/>
      <c r="J88" s="25"/>
      <c r="K88" s="25"/>
      <c r="L88" s="26">
        <f>50000</f>
        <v>50000</v>
      </c>
      <c r="M88" s="27">
        <f>50000</f>
        <v>50000</v>
      </c>
      <c r="N88" s="27"/>
      <c r="O88" s="27"/>
      <c r="P88" s="28">
        <f>50000</f>
        <v>50000</v>
      </c>
      <c r="Q88" s="28"/>
      <c r="R88" s="28"/>
      <c r="S88" s="28"/>
    </row>
    <row r="89" spans="1:19" s="1" customFormat="1" ht="13.5" customHeight="1">
      <c r="A89" s="25" t="s">
        <v>151</v>
      </c>
      <c r="B89" s="25"/>
      <c r="C89" s="25"/>
      <c r="D89" s="25"/>
      <c r="E89" s="25"/>
      <c r="F89" s="25" t="s">
        <v>89</v>
      </c>
      <c r="G89" s="25"/>
      <c r="H89" s="25"/>
      <c r="I89" s="25"/>
      <c r="J89" s="25"/>
      <c r="K89" s="25"/>
      <c r="L89" s="26">
        <f>217957.14</f>
        <v>217957.14</v>
      </c>
      <c r="M89" s="27">
        <f>318000</f>
        <v>318000</v>
      </c>
      <c r="N89" s="27"/>
      <c r="O89" s="27"/>
      <c r="P89" s="28">
        <f>318000</f>
        <v>318000</v>
      </c>
      <c r="Q89" s="28"/>
      <c r="R89" s="28"/>
      <c r="S89" s="28"/>
    </row>
    <row r="90" spans="1:19" s="1" customFormat="1" ht="24" customHeight="1">
      <c r="A90" s="25" t="s">
        <v>152</v>
      </c>
      <c r="B90" s="25"/>
      <c r="C90" s="25"/>
      <c r="D90" s="25"/>
      <c r="E90" s="25"/>
      <c r="F90" s="25" t="s">
        <v>91</v>
      </c>
      <c r="G90" s="25"/>
      <c r="H90" s="25"/>
      <c r="I90" s="25"/>
      <c r="J90" s="25"/>
      <c r="K90" s="25"/>
      <c r="L90" s="26">
        <f>217957.14</f>
        <v>217957.14</v>
      </c>
      <c r="M90" s="27">
        <f>318000</f>
        <v>318000</v>
      </c>
      <c r="N90" s="27"/>
      <c r="O90" s="27"/>
      <c r="P90" s="28">
        <f>318000</f>
        <v>318000</v>
      </c>
      <c r="Q90" s="28"/>
      <c r="R90" s="28"/>
      <c r="S90" s="28"/>
    </row>
    <row r="91" spans="1:19" s="1" customFormat="1" ht="24" customHeight="1">
      <c r="A91" s="29" t="s">
        <v>37</v>
      </c>
      <c r="B91" s="30" t="s">
        <v>149</v>
      </c>
      <c r="C91" s="31" t="s">
        <v>153</v>
      </c>
      <c r="D91" s="31"/>
      <c r="E91" s="30" t="s">
        <v>94</v>
      </c>
      <c r="F91" s="25" t="s">
        <v>91</v>
      </c>
      <c r="G91" s="25"/>
      <c r="H91" s="25"/>
      <c r="I91" s="25"/>
      <c r="J91" s="25"/>
      <c r="K91" s="25"/>
      <c r="L91" s="26">
        <f>217957.14</f>
        <v>217957.14</v>
      </c>
      <c r="M91" s="27">
        <f>318000</f>
        <v>318000</v>
      </c>
      <c r="N91" s="27"/>
      <c r="O91" s="27"/>
      <c r="P91" s="28">
        <f>318000</f>
        <v>318000</v>
      </c>
      <c r="Q91" s="28"/>
      <c r="R91" s="28"/>
      <c r="S91" s="28"/>
    </row>
    <row r="92" spans="1:19" s="1" customFormat="1" ht="24" customHeight="1">
      <c r="A92" s="25" t="s">
        <v>154</v>
      </c>
      <c r="B92" s="25"/>
      <c r="C92" s="25"/>
      <c r="D92" s="25"/>
      <c r="E92" s="25"/>
      <c r="F92" s="25" t="s">
        <v>155</v>
      </c>
      <c r="G92" s="25"/>
      <c r="H92" s="25"/>
      <c r="I92" s="25"/>
      <c r="J92" s="25"/>
      <c r="K92" s="25"/>
      <c r="L92" s="26">
        <f>25182.86</f>
        <v>25182.86</v>
      </c>
      <c r="M92" s="27">
        <f>25140</f>
        <v>25140</v>
      </c>
      <c r="N92" s="27"/>
      <c r="O92" s="27"/>
      <c r="P92" s="28">
        <f>25140</f>
        <v>25140</v>
      </c>
      <c r="Q92" s="28"/>
      <c r="R92" s="28"/>
      <c r="S92" s="28"/>
    </row>
    <row r="93" spans="1:19" s="1" customFormat="1" ht="54.75" customHeight="1">
      <c r="A93" s="25" t="s">
        <v>156</v>
      </c>
      <c r="B93" s="25"/>
      <c r="C93" s="25"/>
      <c r="D93" s="25"/>
      <c r="E93" s="25"/>
      <c r="F93" s="25" t="s">
        <v>157</v>
      </c>
      <c r="G93" s="25"/>
      <c r="H93" s="25"/>
      <c r="I93" s="25"/>
      <c r="J93" s="25"/>
      <c r="K93" s="25"/>
      <c r="L93" s="26">
        <f>25182.86</f>
        <v>25182.86</v>
      </c>
      <c r="M93" s="27">
        <f>25140</f>
        <v>25140</v>
      </c>
      <c r="N93" s="27"/>
      <c r="O93" s="27"/>
      <c r="P93" s="28">
        <f>25140</f>
        <v>25140</v>
      </c>
      <c r="Q93" s="28"/>
      <c r="R93" s="28"/>
      <c r="S93" s="28"/>
    </row>
    <row r="94" spans="1:19" s="1" customFormat="1" ht="24" customHeight="1">
      <c r="A94" s="25" t="s">
        <v>158</v>
      </c>
      <c r="B94" s="25"/>
      <c r="C94" s="25"/>
      <c r="D94" s="25"/>
      <c r="E94" s="25"/>
      <c r="F94" s="25" t="s">
        <v>159</v>
      </c>
      <c r="G94" s="25"/>
      <c r="H94" s="25"/>
      <c r="I94" s="25"/>
      <c r="J94" s="25"/>
      <c r="K94" s="25"/>
      <c r="L94" s="26">
        <f>17600</f>
        <v>17600</v>
      </c>
      <c r="M94" s="27">
        <f>17600</f>
        <v>17600</v>
      </c>
      <c r="N94" s="27"/>
      <c r="O94" s="27"/>
      <c r="P94" s="28">
        <f>17600</f>
        <v>17600</v>
      </c>
      <c r="Q94" s="28"/>
      <c r="R94" s="28"/>
      <c r="S94" s="28"/>
    </row>
    <row r="95" spans="1:19" s="1" customFormat="1" ht="24" customHeight="1">
      <c r="A95" s="25" t="s">
        <v>160</v>
      </c>
      <c r="B95" s="25"/>
      <c r="C95" s="25"/>
      <c r="D95" s="25"/>
      <c r="E95" s="25"/>
      <c r="F95" s="25" t="s">
        <v>91</v>
      </c>
      <c r="G95" s="25"/>
      <c r="H95" s="25"/>
      <c r="I95" s="25"/>
      <c r="J95" s="25"/>
      <c r="K95" s="25"/>
      <c r="L95" s="26">
        <f>17600</f>
        <v>17600</v>
      </c>
      <c r="M95" s="27">
        <f>17600</f>
        <v>17600</v>
      </c>
      <c r="N95" s="27"/>
      <c r="O95" s="27"/>
      <c r="P95" s="28">
        <f>17600</f>
        <v>17600</v>
      </c>
      <c r="Q95" s="28"/>
      <c r="R95" s="28"/>
      <c r="S95" s="28"/>
    </row>
    <row r="96" spans="1:19" s="1" customFormat="1" ht="24" customHeight="1">
      <c r="A96" s="29" t="s">
        <v>37</v>
      </c>
      <c r="B96" s="30" t="s">
        <v>161</v>
      </c>
      <c r="C96" s="31" t="s">
        <v>162</v>
      </c>
      <c r="D96" s="31"/>
      <c r="E96" s="30" t="s">
        <v>94</v>
      </c>
      <c r="F96" s="25" t="s">
        <v>91</v>
      </c>
      <c r="G96" s="25"/>
      <c r="H96" s="25"/>
      <c r="I96" s="25"/>
      <c r="J96" s="25"/>
      <c r="K96" s="25"/>
      <c r="L96" s="26">
        <f>17600</f>
        <v>17600</v>
      </c>
      <c r="M96" s="27">
        <f>17600</f>
        <v>17600</v>
      </c>
      <c r="N96" s="27"/>
      <c r="O96" s="27"/>
      <c r="P96" s="28">
        <f>17600</f>
        <v>17600</v>
      </c>
      <c r="Q96" s="28"/>
      <c r="R96" s="28"/>
      <c r="S96" s="28"/>
    </row>
    <row r="97" spans="1:19" s="1" customFormat="1" ht="24" customHeight="1">
      <c r="A97" s="25" t="s">
        <v>163</v>
      </c>
      <c r="B97" s="25"/>
      <c r="C97" s="25"/>
      <c r="D97" s="25"/>
      <c r="E97" s="25"/>
      <c r="F97" s="25" t="s">
        <v>164</v>
      </c>
      <c r="G97" s="25"/>
      <c r="H97" s="25"/>
      <c r="I97" s="25"/>
      <c r="J97" s="25"/>
      <c r="K97" s="25"/>
      <c r="L97" s="26">
        <f>7582.86</f>
        <v>7582.86</v>
      </c>
      <c r="M97" s="27">
        <f>7540</f>
        <v>7540</v>
      </c>
      <c r="N97" s="27"/>
      <c r="O97" s="27"/>
      <c r="P97" s="28">
        <f>7540</f>
        <v>7540</v>
      </c>
      <c r="Q97" s="28"/>
      <c r="R97" s="28"/>
      <c r="S97" s="28"/>
    </row>
    <row r="98" spans="1:19" s="1" customFormat="1" ht="24" customHeight="1">
      <c r="A98" s="25" t="s">
        <v>165</v>
      </c>
      <c r="B98" s="25"/>
      <c r="C98" s="25"/>
      <c r="D98" s="25"/>
      <c r="E98" s="25"/>
      <c r="F98" s="25" t="s">
        <v>91</v>
      </c>
      <c r="G98" s="25"/>
      <c r="H98" s="25"/>
      <c r="I98" s="25"/>
      <c r="J98" s="25"/>
      <c r="K98" s="25"/>
      <c r="L98" s="26">
        <f>7582.86</f>
        <v>7582.86</v>
      </c>
      <c r="M98" s="27">
        <f>7540</f>
        <v>7540</v>
      </c>
      <c r="N98" s="27"/>
      <c r="O98" s="27"/>
      <c r="P98" s="28">
        <f>7540</f>
        <v>7540</v>
      </c>
      <c r="Q98" s="28"/>
      <c r="R98" s="28"/>
      <c r="S98" s="28"/>
    </row>
    <row r="99" spans="1:19" s="1" customFormat="1" ht="24" customHeight="1">
      <c r="A99" s="29" t="s">
        <v>37</v>
      </c>
      <c r="B99" s="30" t="s">
        <v>161</v>
      </c>
      <c r="C99" s="31" t="s">
        <v>166</v>
      </c>
      <c r="D99" s="31"/>
      <c r="E99" s="30" t="s">
        <v>94</v>
      </c>
      <c r="F99" s="25" t="s">
        <v>91</v>
      </c>
      <c r="G99" s="25"/>
      <c r="H99" s="25"/>
      <c r="I99" s="25"/>
      <c r="J99" s="25"/>
      <c r="K99" s="25"/>
      <c r="L99" s="26">
        <f>7582.86</f>
        <v>7582.86</v>
      </c>
      <c r="M99" s="27">
        <f>7540</f>
        <v>7540</v>
      </c>
      <c r="N99" s="27"/>
      <c r="O99" s="27"/>
      <c r="P99" s="28">
        <f>7540</f>
        <v>7540</v>
      </c>
      <c r="Q99" s="28"/>
      <c r="R99" s="28"/>
      <c r="S99" s="28"/>
    </row>
    <row r="100" spans="1:19" s="1" customFormat="1" ht="13.5" customHeight="1">
      <c r="A100" s="25" t="s">
        <v>167</v>
      </c>
      <c r="B100" s="25"/>
      <c r="C100" s="25"/>
      <c r="D100" s="25"/>
      <c r="E100" s="25"/>
      <c r="F100" s="25" t="s">
        <v>168</v>
      </c>
      <c r="G100" s="25"/>
      <c r="H100" s="25"/>
      <c r="I100" s="25"/>
      <c r="J100" s="25"/>
      <c r="K100" s="25"/>
      <c r="L100" s="26">
        <f>13954471.44</f>
        <v>13954471.44</v>
      </c>
      <c r="M100" s="27">
        <f>11851998.85</f>
        <v>11851998.85</v>
      </c>
      <c r="N100" s="27"/>
      <c r="O100" s="27"/>
      <c r="P100" s="28">
        <f>11901998.85</f>
        <v>11901998.85</v>
      </c>
      <c r="Q100" s="28"/>
      <c r="R100" s="28"/>
      <c r="S100" s="28"/>
    </row>
    <row r="101" spans="1:19" s="1" customFormat="1" ht="13.5" customHeight="1">
      <c r="A101" s="25" t="s">
        <v>169</v>
      </c>
      <c r="B101" s="25"/>
      <c r="C101" s="25"/>
      <c r="D101" s="25"/>
      <c r="E101" s="25"/>
      <c r="F101" s="25" t="s">
        <v>170</v>
      </c>
      <c r="G101" s="25"/>
      <c r="H101" s="25"/>
      <c r="I101" s="25"/>
      <c r="J101" s="25"/>
      <c r="K101" s="25"/>
      <c r="L101" s="26">
        <f>10394755.56</f>
        <v>10394755.56</v>
      </c>
      <c r="M101" s="27">
        <f>10099998.85</f>
        <v>10099998.85</v>
      </c>
      <c r="N101" s="27"/>
      <c r="O101" s="27"/>
      <c r="P101" s="28">
        <f>10099998.85</f>
        <v>10099998.85</v>
      </c>
      <c r="Q101" s="28"/>
      <c r="R101" s="28"/>
      <c r="S101" s="28"/>
    </row>
    <row r="102" spans="1:19" s="1" customFormat="1" ht="13.5" customHeight="1">
      <c r="A102" s="25" t="s">
        <v>171</v>
      </c>
      <c r="B102" s="25"/>
      <c r="C102" s="25"/>
      <c r="D102" s="25"/>
      <c r="E102" s="25"/>
      <c r="F102" s="25" t="s">
        <v>77</v>
      </c>
      <c r="G102" s="25"/>
      <c r="H102" s="25"/>
      <c r="I102" s="25"/>
      <c r="J102" s="25"/>
      <c r="K102" s="25"/>
      <c r="L102" s="26">
        <f>10394755.56</f>
        <v>10394755.56</v>
      </c>
      <c r="M102" s="27">
        <f>10099998.85</f>
        <v>10099998.85</v>
      </c>
      <c r="N102" s="27"/>
      <c r="O102" s="27"/>
      <c r="P102" s="28">
        <f>10099998.85</f>
        <v>10099998.85</v>
      </c>
      <c r="Q102" s="28"/>
      <c r="R102" s="28"/>
      <c r="S102" s="28"/>
    </row>
    <row r="103" spans="1:19" s="1" customFormat="1" ht="13.5" customHeight="1">
      <c r="A103" s="25" t="s">
        <v>172</v>
      </c>
      <c r="B103" s="25"/>
      <c r="C103" s="25"/>
      <c r="D103" s="25"/>
      <c r="E103" s="25"/>
      <c r="F103" s="25" t="s">
        <v>89</v>
      </c>
      <c r="G103" s="25"/>
      <c r="H103" s="25"/>
      <c r="I103" s="25"/>
      <c r="J103" s="25"/>
      <c r="K103" s="25"/>
      <c r="L103" s="26">
        <f>10394755.56</f>
        <v>10394755.56</v>
      </c>
      <c r="M103" s="27">
        <f>10099998.85</f>
        <v>10099998.85</v>
      </c>
      <c r="N103" s="27"/>
      <c r="O103" s="27"/>
      <c r="P103" s="28">
        <f>10099998.85</f>
        <v>10099998.85</v>
      </c>
      <c r="Q103" s="28"/>
      <c r="R103" s="28"/>
      <c r="S103" s="28"/>
    </row>
    <row r="104" spans="1:19" s="1" customFormat="1" ht="24" customHeight="1">
      <c r="A104" s="25" t="s">
        <v>173</v>
      </c>
      <c r="B104" s="25"/>
      <c r="C104" s="25"/>
      <c r="D104" s="25"/>
      <c r="E104" s="25"/>
      <c r="F104" s="25" t="s">
        <v>91</v>
      </c>
      <c r="G104" s="25"/>
      <c r="H104" s="25"/>
      <c r="I104" s="25"/>
      <c r="J104" s="25"/>
      <c r="K104" s="25"/>
      <c r="L104" s="26">
        <f>10394755.56</f>
        <v>10394755.56</v>
      </c>
      <c r="M104" s="27">
        <f>10099998.85</f>
        <v>10099998.85</v>
      </c>
      <c r="N104" s="27"/>
      <c r="O104" s="27"/>
      <c r="P104" s="28">
        <f>10099998.85</f>
        <v>10099998.85</v>
      </c>
      <c r="Q104" s="28"/>
      <c r="R104" s="28"/>
      <c r="S104" s="28"/>
    </row>
    <row r="105" spans="1:19" s="1" customFormat="1" ht="24" customHeight="1">
      <c r="A105" s="29" t="s">
        <v>37</v>
      </c>
      <c r="B105" s="30" t="s">
        <v>174</v>
      </c>
      <c r="C105" s="31" t="s">
        <v>175</v>
      </c>
      <c r="D105" s="31"/>
      <c r="E105" s="30" t="s">
        <v>94</v>
      </c>
      <c r="F105" s="25" t="s">
        <v>91</v>
      </c>
      <c r="G105" s="25"/>
      <c r="H105" s="25"/>
      <c r="I105" s="25"/>
      <c r="J105" s="25"/>
      <c r="K105" s="25"/>
      <c r="L105" s="26">
        <f>10394755.56</f>
        <v>10394755.56</v>
      </c>
      <c r="M105" s="27">
        <f>10099998.85</f>
        <v>10099998.85</v>
      </c>
      <c r="N105" s="27"/>
      <c r="O105" s="27"/>
      <c r="P105" s="28">
        <f>10099998.85</f>
        <v>10099998.85</v>
      </c>
      <c r="Q105" s="28"/>
      <c r="R105" s="28"/>
      <c r="S105" s="28"/>
    </row>
    <row r="106" spans="1:19" s="1" customFormat="1" ht="13.5" customHeight="1">
      <c r="A106" s="25" t="s">
        <v>176</v>
      </c>
      <c r="B106" s="25"/>
      <c r="C106" s="25"/>
      <c r="D106" s="25"/>
      <c r="E106" s="25"/>
      <c r="F106" s="25" t="s">
        <v>177</v>
      </c>
      <c r="G106" s="25"/>
      <c r="H106" s="25"/>
      <c r="I106" s="25"/>
      <c r="J106" s="25"/>
      <c r="K106" s="25"/>
      <c r="L106" s="26">
        <f>1844105.62</f>
        <v>1844105.62</v>
      </c>
      <c r="M106" s="27">
        <f>1697000</f>
        <v>1697000</v>
      </c>
      <c r="N106" s="27"/>
      <c r="O106" s="27"/>
      <c r="P106" s="28">
        <f>1747000</f>
        <v>1747000</v>
      </c>
      <c r="Q106" s="28"/>
      <c r="R106" s="28"/>
      <c r="S106" s="28"/>
    </row>
    <row r="107" spans="1:19" s="1" customFormat="1" ht="33.75" customHeight="1">
      <c r="A107" s="25" t="s">
        <v>178</v>
      </c>
      <c r="B107" s="25"/>
      <c r="C107" s="25"/>
      <c r="D107" s="25"/>
      <c r="E107" s="25"/>
      <c r="F107" s="25" t="s">
        <v>43</v>
      </c>
      <c r="G107" s="25"/>
      <c r="H107" s="25"/>
      <c r="I107" s="25"/>
      <c r="J107" s="25"/>
      <c r="K107" s="25"/>
      <c r="L107" s="26">
        <f>1844105.62</f>
        <v>1844105.62</v>
      </c>
      <c r="M107" s="27">
        <f>1697000</f>
        <v>1697000</v>
      </c>
      <c r="N107" s="27"/>
      <c r="O107" s="27"/>
      <c r="P107" s="28">
        <f>1747000</f>
        <v>1747000</v>
      </c>
      <c r="Q107" s="28"/>
      <c r="R107" s="28"/>
      <c r="S107" s="28"/>
    </row>
    <row r="108" spans="1:19" s="1" customFormat="1" ht="13.5" customHeight="1">
      <c r="A108" s="25" t="s">
        <v>179</v>
      </c>
      <c r="B108" s="25"/>
      <c r="C108" s="25"/>
      <c r="D108" s="25"/>
      <c r="E108" s="25"/>
      <c r="F108" s="25" t="s">
        <v>180</v>
      </c>
      <c r="G108" s="25"/>
      <c r="H108" s="25"/>
      <c r="I108" s="25"/>
      <c r="J108" s="25"/>
      <c r="K108" s="25"/>
      <c r="L108" s="26">
        <f>1844105.62</f>
        <v>1844105.62</v>
      </c>
      <c r="M108" s="27">
        <f>1697000</f>
        <v>1697000</v>
      </c>
      <c r="N108" s="27"/>
      <c r="O108" s="27"/>
      <c r="P108" s="28">
        <f>1747000</f>
        <v>1747000</v>
      </c>
      <c r="Q108" s="28"/>
      <c r="R108" s="28"/>
      <c r="S108" s="28"/>
    </row>
    <row r="109" spans="1:19" s="1" customFormat="1" ht="24" customHeight="1">
      <c r="A109" s="25" t="s">
        <v>181</v>
      </c>
      <c r="B109" s="25"/>
      <c r="C109" s="25"/>
      <c r="D109" s="25"/>
      <c r="E109" s="25"/>
      <c r="F109" s="25" t="s">
        <v>91</v>
      </c>
      <c r="G109" s="25"/>
      <c r="H109" s="25"/>
      <c r="I109" s="25"/>
      <c r="J109" s="25"/>
      <c r="K109" s="25"/>
      <c r="L109" s="26">
        <f>1844105.62</f>
        <v>1844105.62</v>
      </c>
      <c r="M109" s="27">
        <f>1697000</f>
        <v>1697000</v>
      </c>
      <c r="N109" s="27"/>
      <c r="O109" s="27"/>
      <c r="P109" s="28">
        <f>1747000</f>
        <v>1747000</v>
      </c>
      <c r="Q109" s="28"/>
      <c r="R109" s="28"/>
      <c r="S109" s="28"/>
    </row>
    <row r="110" spans="1:19" s="1" customFormat="1" ht="24" customHeight="1">
      <c r="A110" s="29" t="s">
        <v>37</v>
      </c>
      <c r="B110" s="30" t="s">
        <v>182</v>
      </c>
      <c r="C110" s="31" t="s">
        <v>183</v>
      </c>
      <c r="D110" s="31"/>
      <c r="E110" s="30" t="s">
        <v>94</v>
      </c>
      <c r="F110" s="25" t="s">
        <v>91</v>
      </c>
      <c r="G110" s="25"/>
      <c r="H110" s="25"/>
      <c r="I110" s="25"/>
      <c r="J110" s="25"/>
      <c r="K110" s="25"/>
      <c r="L110" s="26">
        <f>1844105.62</f>
        <v>1844105.62</v>
      </c>
      <c r="M110" s="27">
        <f>1697000</f>
        <v>1697000</v>
      </c>
      <c r="N110" s="27"/>
      <c r="O110" s="27"/>
      <c r="P110" s="28">
        <f>1747000</f>
        <v>1747000</v>
      </c>
      <c r="Q110" s="28"/>
      <c r="R110" s="28"/>
      <c r="S110" s="28"/>
    </row>
    <row r="111" spans="1:19" s="1" customFormat="1" ht="13.5" customHeight="1">
      <c r="A111" s="25" t="s">
        <v>184</v>
      </c>
      <c r="B111" s="25"/>
      <c r="C111" s="25"/>
      <c r="D111" s="25"/>
      <c r="E111" s="25"/>
      <c r="F111" s="25" t="s">
        <v>185</v>
      </c>
      <c r="G111" s="25"/>
      <c r="H111" s="25"/>
      <c r="I111" s="25"/>
      <c r="J111" s="25"/>
      <c r="K111" s="25"/>
      <c r="L111" s="26">
        <f>1715610.26</f>
        <v>1715610.26</v>
      </c>
      <c r="M111" s="27">
        <f>55000</f>
        <v>55000</v>
      </c>
      <c r="N111" s="27"/>
      <c r="O111" s="27"/>
      <c r="P111" s="28">
        <f>55000</f>
        <v>55000</v>
      </c>
      <c r="Q111" s="28"/>
      <c r="R111" s="28"/>
      <c r="S111" s="28"/>
    </row>
    <row r="112" spans="1:19" s="1" customFormat="1" ht="45" customHeight="1">
      <c r="A112" s="25" t="s">
        <v>186</v>
      </c>
      <c r="B112" s="25"/>
      <c r="C112" s="25"/>
      <c r="D112" s="25"/>
      <c r="E112" s="25"/>
      <c r="F112" s="25" t="s">
        <v>187</v>
      </c>
      <c r="G112" s="25"/>
      <c r="H112" s="25"/>
      <c r="I112" s="25"/>
      <c r="J112" s="25"/>
      <c r="K112" s="25"/>
      <c r="L112" s="26">
        <f>10000</f>
        <v>10000</v>
      </c>
      <c r="M112" s="27">
        <f>10000</f>
        <v>10000</v>
      </c>
      <c r="N112" s="27"/>
      <c r="O112" s="27"/>
      <c r="P112" s="28">
        <f>10000</f>
        <v>10000</v>
      </c>
      <c r="Q112" s="28"/>
      <c r="R112" s="28"/>
      <c r="S112" s="28"/>
    </row>
    <row r="113" spans="1:19" s="1" customFormat="1" ht="13.5" customHeight="1">
      <c r="A113" s="25" t="s">
        <v>188</v>
      </c>
      <c r="B113" s="25"/>
      <c r="C113" s="25"/>
      <c r="D113" s="25"/>
      <c r="E113" s="25"/>
      <c r="F113" s="25" t="s">
        <v>89</v>
      </c>
      <c r="G113" s="25"/>
      <c r="H113" s="25"/>
      <c r="I113" s="25"/>
      <c r="J113" s="25"/>
      <c r="K113" s="25"/>
      <c r="L113" s="26">
        <f>10000</f>
        <v>10000</v>
      </c>
      <c r="M113" s="27">
        <f>10000</f>
        <v>10000</v>
      </c>
      <c r="N113" s="27"/>
      <c r="O113" s="27"/>
      <c r="P113" s="28">
        <f>10000</f>
        <v>10000</v>
      </c>
      <c r="Q113" s="28"/>
      <c r="R113" s="28"/>
      <c r="S113" s="28"/>
    </row>
    <row r="114" spans="1:19" s="1" customFormat="1" ht="24" customHeight="1">
      <c r="A114" s="25" t="s">
        <v>189</v>
      </c>
      <c r="B114" s="25"/>
      <c r="C114" s="25"/>
      <c r="D114" s="25"/>
      <c r="E114" s="25"/>
      <c r="F114" s="25" t="s">
        <v>91</v>
      </c>
      <c r="G114" s="25"/>
      <c r="H114" s="25"/>
      <c r="I114" s="25"/>
      <c r="J114" s="25"/>
      <c r="K114" s="25"/>
      <c r="L114" s="26">
        <f>10000</f>
        <v>10000</v>
      </c>
      <c r="M114" s="27">
        <f>10000</f>
        <v>10000</v>
      </c>
      <c r="N114" s="27"/>
      <c r="O114" s="27"/>
      <c r="P114" s="28">
        <f>10000</f>
        <v>10000</v>
      </c>
      <c r="Q114" s="28"/>
      <c r="R114" s="28"/>
      <c r="S114" s="28"/>
    </row>
    <row r="115" spans="1:19" s="1" customFormat="1" ht="24" customHeight="1">
      <c r="A115" s="29" t="s">
        <v>37</v>
      </c>
      <c r="B115" s="30" t="s">
        <v>190</v>
      </c>
      <c r="C115" s="31" t="s">
        <v>191</v>
      </c>
      <c r="D115" s="31"/>
      <c r="E115" s="30" t="s">
        <v>94</v>
      </c>
      <c r="F115" s="25" t="s">
        <v>91</v>
      </c>
      <c r="G115" s="25"/>
      <c r="H115" s="25"/>
      <c r="I115" s="25"/>
      <c r="J115" s="25"/>
      <c r="K115" s="25"/>
      <c r="L115" s="26">
        <f>10000</f>
        <v>10000</v>
      </c>
      <c r="M115" s="27">
        <f>10000</f>
        <v>10000</v>
      </c>
      <c r="N115" s="27"/>
      <c r="O115" s="27"/>
      <c r="P115" s="28">
        <f>10000</f>
        <v>10000</v>
      </c>
      <c r="Q115" s="28"/>
      <c r="R115" s="28"/>
      <c r="S115" s="28"/>
    </row>
    <row r="116" spans="1:19" s="1" customFormat="1" ht="33.75" customHeight="1">
      <c r="A116" s="25" t="s">
        <v>192</v>
      </c>
      <c r="B116" s="25"/>
      <c r="C116" s="25"/>
      <c r="D116" s="25"/>
      <c r="E116" s="25"/>
      <c r="F116" s="25" t="s">
        <v>105</v>
      </c>
      <c r="G116" s="25"/>
      <c r="H116" s="25"/>
      <c r="I116" s="25"/>
      <c r="J116" s="25"/>
      <c r="K116" s="25"/>
      <c r="L116" s="26">
        <f>45000</f>
        <v>45000</v>
      </c>
      <c r="M116" s="27">
        <f>45000</f>
        <v>45000</v>
      </c>
      <c r="N116" s="27"/>
      <c r="O116" s="27"/>
      <c r="P116" s="28">
        <f>45000</f>
        <v>45000</v>
      </c>
      <c r="Q116" s="28"/>
      <c r="R116" s="28"/>
      <c r="S116" s="28"/>
    </row>
    <row r="117" spans="1:19" s="1" customFormat="1" ht="13.5" customHeight="1">
      <c r="A117" s="25" t="s">
        <v>193</v>
      </c>
      <c r="B117" s="25"/>
      <c r="C117" s="25"/>
      <c r="D117" s="25"/>
      <c r="E117" s="25"/>
      <c r="F117" s="25" t="s">
        <v>89</v>
      </c>
      <c r="G117" s="25"/>
      <c r="H117" s="25"/>
      <c r="I117" s="25"/>
      <c r="J117" s="25"/>
      <c r="K117" s="25"/>
      <c r="L117" s="26">
        <f>45000</f>
        <v>45000</v>
      </c>
      <c r="M117" s="27">
        <f>45000</f>
        <v>45000</v>
      </c>
      <c r="N117" s="27"/>
      <c r="O117" s="27"/>
      <c r="P117" s="28">
        <f>45000</f>
        <v>45000</v>
      </c>
      <c r="Q117" s="28"/>
      <c r="R117" s="28"/>
      <c r="S117" s="28"/>
    </row>
    <row r="118" spans="1:19" s="1" customFormat="1" ht="45" customHeight="1">
      <c r="A118" s="25" t="s">
        <v>194</v>
      </c>
      <c r="B118" s="25"/>
      <c r="C118" s="25"/>
      <c r="D118" s="25"/>
      <c r="E118" s="25"/>
      <c r="F118" s="25" t="s">
        <v>195</v>
      </c>
      <c r="G118" s="25"/>
      <c r="H118" s="25"/>
      <c r="I118" s="25"/>
      <c r="J118" s="25"/>
      <c r="K118" s="25"/>
      <c r="L118" s="26">
        <f>45000</f>
        <v>45000</v>
      </c>
      <c r="M118" s="27">
        <f>45000</f>
        <v>45000</v>
      </c>
      <c r="N118" s="27"/>
      <c r="O118" s="27"/>
      <c r="P118" s="28">
        <f>45000</f>
        <v>45000</v>
      </c>
      <c r="Q118" s="28"/>
      <c r="R118" s="28"/>
      <c r="S118" s="28"/>
    </row>
    <row r="119" spans="1:19" s="1" customFormat="1" ht="45" customHeight="1">
      <c r="A119" s="29" t="s">
        <v>37</v>
      </c>
      <c r="B119" s="30" t="s">
        <v>190</v>
      </c>
      <c r="C119" s="31" t="s">
        <v>108</v>
      </c>
      <c r="D119" s="31"/>
      <c r="E119" s="30" t="s">
        <v>196</v>
      </c>
      <c r="F119" s="25" t="s">
        <v>195</v>
      </c>
      <c r="G119" s="25"/>
      <c r="H119" s="25"/>
      <c r="I119" s="25"/>
      <c r="J119" s="25"/>
      <c r="K119" s="25"/>
      <c r="L119" s="26">
        <f>45000</f>
        <v>45000</v>
      </c>
      <c r="M119" s="27">
        <f>45000</f>
        <v>45000</v>
      </c>
      <c r="N119" s="27"/>
      <c r="O119" s="27"/>
      <c r="P119" s="28">
        <f>45000</f>
        <v>45000</v>
      </c>
      <c r="Q119" s="28"/>
      <c r="R119" s="28"/>
      <c r="S119" s="28"/>
    </row>
    <row r="120" spans="1:19" s="1" customFormat="1" ht="13.5" customHeight="1">
      <c r="A120" s="25" t="s">
        <v>197</v>
      </c>
      <c r="B120" s="25"/>
      <c r="C120" s="25"/>
      <c r="D120" s="25"/>
      <c r="E120" s="25"/>
      <c r="F120" s="25" t="s">
        <v>77</v>
      </c>
      <c r="G120" s="25"/>
      <c r="H120" s="25"/>
      <c r="I120" s="25"/>
      <c r="J120" s="25"/>
      <c r="K120" s="25"/>
      <c r="L120" s="26">
        <f>1660610.26</f>
        <v>1660610.26</v>
      </c>
      <c r="M120" s="32" t="s">
        <v>0</v>
      </c>
      <c r="N120" s="32"/>
      <c r="O120" s="32"/>
      <c r="P120" s="33" t="s">
        <v>0</v>
      </c>
      <c r="Q120" s="33"/>
      <c r="R120" s="33"/>
      <c r="S120" s="33"/>
    </row>
    <row r="121" spans="1:19" s="1" customFormat="1" ht="54.75" customHeight="1">
      <c r="A121" s="25" t="s">
        <v>198</v>
      </c>
      <c r="B121" s="25"/>
      <c r="C121" s="25"/>
      <c r="D121" s="25"/>
      <c r="E121" s="25"/>
      <c r="F121" s="25" t="s">
        <v>79</v>
      </c>
      <c r="G121" s="25"/>
      <c r="H121" s="25"/>
      <c r="I121" s="25"/>
      <c r="J121" s="25"/>
      <c r="K121" s="25"/>
      <c r="L121" s="26">
        <f>1660610.26</f>
        <v>1660610.26</v>
      </c>
      <c r="M121" s="32" t="s">
        <v>0</v>
      </c>
      <c r="N121" s="32"/>
      <c r="O121" s="32"/>
      <c r="P121" s="33" t="s">
        <v>0</v>
      </c>
      <c r="Q121" s="33"/>
      <c r="R121" s="33"/>
      <c r="S121" s="33"/>
    </row>
    <row r="122" spans="1:19" s="1" customFormat="1" ht="24" customHeight="1">
      <c r="A122" s="25" t="s">
        <v>199</v>
      </c>
      <c r="B122" s="25"/>
      <c r="C122" s="25"/>
      <c r="D122" s="25"/>
      <c r="E122" s="25"/>
      <c r="F122" s="25" t="s">
        <v>81</v>
      </c>
      <c r="G122" s="25"/>
      <c r="H122" s="25"/>
      <c r="I122" s="25"/>
      <c r="J122" s="25"/>
      <c r="K122" s="25"/>
      <c r="L122" s="26">
        <f>1660610.26</f>
        <v>1660610.26</v>
      </c>
      <c r="M122" s="32" t="s">
        <v>0</v>
      </c>
      <c r="N122" s="32"/>
      <c r="O122" s="32"/>
      <c r="P122" s="33" t="s">
        <v>0</v>
      </c>
      <c r="Q122" s="33"/>
      <c r="R122" s="33"/>
      <c r="S122" s="33"/>
    </row>
    <row r="123" spans="1:19" s="1" customFormat="1" ht="13.5" customHeight="1">
      <c r="A123" s="29" t="s">
        <v>37</v>
      </c>
      <c r="B123" s="30" t="s">
        <v>190</v>
      </c>
      <c r="C123" s="31" t="s">
        <v>83</v>
      </c>
      <c r="D123" s="31"/>
      <c r="E123" s="30" t="s">
        <v>84</v>
      </c>
      <c r="F123" s="25" t="s">
        <v>81</v>
      </c>
      <c r="G123" s="25"/>
      <c r="H123" s="25"/>
      <c r="I123" s="25"/>
      <c r="J123" s="25"/>
      <c r="K123" s="25"/>
      <c r="L123" s="26">
        <f>1660610.26</f>
        <v>1660610.26</v>
      </c>
      <c r="M123" s="32" t="s">
        <v>0</v>
      </c>
      <c r="N123" s="32"/>
      <c r="O123" s="32"/>
      <c r="P123" s="33" t="s">
        <v>0</v>
      </c>
      <c r="Q123" s="33"/>
      <c r="R123" s="33"/>
      <c r="S123" s="33"/>
    </row>
    <row r="124" spans="1:19" s="1" customFormat="1" ht="13.5" customHeight="1">
      <c r="A124" s="25" t="s">
        <v>200</v>
      </c>
      <c r="B124" s="25"/>
      <c r="C124" s="25"/>
      <c r="D124" s="25"/>
      <c r="E124" s="25"/>
      <c r="F124" s="25" t="s">
        <v>201</v>
      </c>
      <c r="G124" s="25"/>
      <c r="H124" s="25"/>
      <c r="I124" s="25"/>
      <c r="J124" s="25"/>
      <c r="K124" s="25"/>
      <c r="L124" s="26">
        <f>38017555.45</f>
        <v>38017555.45</v>
      </c>
      <c r="M124" s="27">
        <f>13010562</f>
        <v>13010562</v>
      </c>
      <c r="N124" s="27"/>
      <c r="O124" s="27"/>
      <c r="P124" s="28">
        <f>11382662</f>
        <v>11382662</v>
      </c>
      <c r="Q124" s="28"/>
      <c r="R124" s="28"/>
      <c r="S124" s="28"/>
    </row>
    <row r="125" spans="1:19" s="1" customFormat="1" ht="13.5" customHeight="1">
      <c r="A125" s="25" t="s">
        <v>202</v>
      </c>
      <c r="B125" s="25"/>
      <c r="C125" s="25"/>
      <c r="D125" s="25"/>
      <c r="E125" s="25"/>
      <c r="F125" s="25" t="s">
        <v>203</v>
      </c>
      <c r="G125" s="25"/>
      <c r="H125" s="25"/>
      <c r="I125" s="25"/>
      <c r="J125" s="25"/>
      <c r="K125" s="25"/>
      <c r="L125" s="26">
        <f>2261000</f>
        <v>2261000</v>
      </c>
      <c r="M125" s="27">
        <f>980000</f>
        <v>980000</v>
      </c>
      <c r="N125" s="27"/>
      <c r="O125" s="27"/>
      <c r="P125" s="28">
        <f>980000</f>
        <v>980000</v>
      </c>
      <c r="Q125" s="28"/>
      <c r="R125" s="28"/>
      <c r="S125" s="28"/>
    </row>
    <row r="126" spans="1:19" s="1" customFormat="1" ht="33.75" customHeight="1">
      <c r="A126" s="25" t="s">
        <v>204</v>
      </c>
      <c r="B126" s="25"/>
      <c r="C126" s="25"/>
      <c r="D126" s="25"/>
      <c r="E126" s="25"/>
      <c r="F126" s="25" t="s">
        <v>205</v>
      </c>
      <c r="G126" s="25"/>
      <c r="H126" s="25"/>
      <c r="I126" s="25"/>
      <c r="J126" s="25"/>
      <c r="K126" s="25"/>
      <c r="L126" s="26">
        <f>1250000</f>
        <v>1250000</v>
      </c>
      <c r="M126" s="32" t="s">
        <v>0</v>
      </c>
      <c r="N126" s="32"/>
      <c r="O126" s="32"/>
      <c r="P126" s="33" t="s">
        <v>0</v>
      </c>
      <c r="Q126" s="33"/>
      <c r="R126" s="33"/>
      <c r="S126" s="33"/>
    </row>
    <row r="127" spans="1:19" s="1" customFormat="1" ht="13.5" customHeight="1">
      <c r="A127" s="25" t="s">
        <v>206</v>
      </c>
      <c r="B127" s="25"/>
      <c r="C127" s="25"/>
      <c r="D127" s="25"/>
      <c r="E127" s="25"/>
      <c r="F127" s="25" t="s">
        <v>89</v>
      </c>
      <c r="G127" s="25"/>
      <c r="H127" s="25"/>
      <c r="I127" s="25"/>
      <c r="J127" s="25"/>
      <c r="K127" s="25"/>
      <c r="L127" s="26">
        <f>1250000</f>
        <v>1250000</v>
      </c>
      <c r="M127" s="32" t="s">
        <v>0</v>
      </c>
      <c r="N127" s="32"/>
      <c r="O127" s="32"/>
      <c r="P127" s="33" t="s">
        <v>0</v>
      </c>
      <c r="Q127" s="33"/>
      <c r="R127" s="33"/>
      <c r="S127" s="33"/>
    </row>
    <row r="128" spans="1:19" s="1" customFormat="1" ht="24" customHeight="1">
      <c r="A128" s="25" t="s">
        <v>207</v>
      </c>
      <c r="B128" s="25"/>
      <c r="C128" s="25"/>
      <c r="D128" s="25"/>
      <c r="E128" s="25"/>
      <c r="F128" s="25" t="s">
        <v>91</v>
      </c>
      <c r="G128" s="25"/>
      <c r="H128" s="25"/>
      <c r="I128" s="25"/>
      <c r="J128" s="25"/>
      <c r="K128" s="25"/>
      <c r="L128" s="26">
        <f>1250000</f>
        <v>1250000</v>
      </c>
      <c r="M128" s="32" t="s">
        <v>0</v>
      </c>
      <c r="N128" s="32"/>
      <c r="O128" s="32"/>
      <c r="P128" s="33" t="s">
        <v>0</v>
      </c>
      <c r="Q128" s="33"/>
      <c r="R128" s="33"/>
      <c r="S128" s="33"/>
    </row>
    <row r="129" spans="1:19" s="1" customFormat="1" ht="24" customHeight="1">
      <c r="A129" s="29" t="s">
        <v>37</v>
      </c>
      <c r="B129" s="30" t="s">
        <v>208</v>
      </c>
      <c r="C129" s="31" t="s">
        <v>209</v>
      </c>
      <c r="D129" s="31"/>
      <c r="E129" s="30" t="s">
        <v>94</v>
      </c>
      <c r="F129" s="25" t="s">
        <v>91</v>
      </c>
      <c r="G129" s="25"/>
      <c r="H129" s="25"/>
      <c r="I129" s="25"/>
      <c r="J129" s="25"/>
      <c r="K129" s="25"/>
      <c r="L129" s="26">
        <f>1250000</f>
        <v>1250000</v>
      </c>
      <c r="M129" s="32" t="s">
        <v>0</v>
      </c>
      <c r="N129" s="32"/>
      <c r="O129" s="32"/>
      <c r="P129" s="33" t="s">
        <v>0</v>
      </c>
      <c r="Q129" s="33"/>
      <c r="R129" s="33"/>
      <c r="S129" s="33"/>
    </row>
    <row r="130" spans="1:19" s="1" customFormat="1" ht="33.75" customHeight="1">
      <c r="A130" s="25" t="s">
        <v>210</v>
      </c>
      <c r="B130" s="25"/>
      <c r="C130" s="25"/>
      <c r="D130" s="25"/>
      <c r="E130" s="25"/>
      <c r="F130" s="25" t="s">
        <v>105</v>
      </c>
      <c r="G130" s="25"/>
      <c r="H130" s="25"/>
      <c r="I130" s="25"/>
      <c r="J130" s="25"/>
      <c r="K130" s="25"/>
      <c r="L130" s="26">
        <f>1011000</f>
        <v>1011000</v>
      </c>
      <c r="M130" s="27">
        <f>980000</f>
        <v>980000</v>
      </c>
      <c r="N130" s="27"/>
      <c r="O130" s="27"/>
      <c r="P130" s="28">
        <f>980000</f>
        <v>980000</v>
      </c>
      <c r="Q130" s="28"/>
      <c r="R130" s="28"/>
      <c r="S130" s="28"/>
    </row>
    <row r="131" spans="1:19" s="1" customFormat="1" ht="13.5" customHeight="1">
      <c r="A131" s="25" t="s">
        <v>211</v>
      </c>
      <c r="B131" s="25"/>
      <c r="C131" s="25"/>
      <c r="D131" s="25"/>
      <c r="E131" s="25"/>
      <c r="F131" s="25" t="s">
        <v>89</v>
      </c>
      <c r="G131" s="25"/>
      <c r="H131" s="25"/>
      <c r="I131" s="25"/>
      <c r="J131" s="25"/>
      <c r="K131" s="25"/>
      <c r="L131" s="26">
        <f>1011000</f>
        <v>1011000</v>
      </c>
      <c r="M131" s="27">
        <f>980000</f>
        <v>980000</v>
      </c>
      <c r="N131" s="27"/>
      <c r="O131" s="27"/>
      <c r="P131" s="28">
        <f>980000</f>
        <v>980000</v>
      </c>
      <c r="Q131" s="28"/>
      <c r="R131" s="28"/>
      <c r="S131" s="28"/>
    </row>
    <row r="132" spans="1:19" s="1" customFormat="1" ht="24" customHeight="1">
      <c r="A132" s="25" t="s">
        <v>212</v>
      </c>
      <c r="B132" s="25"/>
      <c r="C132" s="25"/>
      <c r="D132" s="25"/>
      <c r="E132" s="25"/>
      <c r="F132" s="25" t="s">
        <v>91</v>
      </c>
      <c r="G132" s="25"/>
      <c r="H132" s="25"/>
      <c r="I132" s="25"/>
      <c r="J132" s="25"/>
      <c r="K132" s="25"/>
      <c r="L132" s="26">
        <f>1011000</f>
        <v>1011000</v>
      </c>
      <c r="M132" s="27">
        <f>980000</f>
        <v>980000</v>
      </c>
      <c r="N132" s="27"/>
      <c r="O132" s="27"/>
      <c r="P132" s="28">
        <f>980000</f>
        <v>980000</v>
      </c>
      <c r="Q132" s="28"/>
      <c r="R132" s="28"/>
      <c r="S132" s="28"/>
    </row>
    <row r="133" spans="1:19" s="1" customFormat="1" ht="24" customHeight="1">
      <c r="A133" s="29" t="s">
        <v>37</v>
      </c>
      <c r="B133" s="30" t="s">
        <v>208</v>
      </c>
      <c r="C133" s="31" t="s">
        <v>108</v>
      </c>
      <c r="D133" s="31"/>
      <c r="E133" s="30" t="s">
        <v>94</v>
      </c>
      <c r="F133" s="25" t="s">
        <v>91</v>
      </c>
      <c r="G133" s="25"/>
      <c r="H133" s="25"/>
      <c r="I133" s="25"/>
      <c r="J133" s="25"/>
      <c r="K133" s="25"/>
      <c r="L133" s="26">
        <f>1011000</f>
        <v>1011000</v>
      </c>
      <c r="M133" s="27">
        <f>980000</f>
        <v>980000</v>
      </c>
      <c r="N133" s="27"/>
      <c r="O133" s="27"/>
      <c r="P133" s="28">
        <f>980000</f>
        <v>980000</v>
      </c>
      <c r="Q133" s="28"/>
      <c r="R133" s="28"/>
      <c r="S133" s="28"/>
    </row>
    <row r="134" spans="1:19" s="1" customFormat="1" ht="13.5" customHeight="1">
      <c r="A134" s="25" t="s">
        <v>213</v>
      </c>
      <c r="B134" s="25"/>
      <c r="C134" s="25"/>
      <c r="D134" s="25"/>
      <c r="E134" s="25"/>
      <c r="F134" s="25" t="s">
        <v>214</v>
      </c>
      <c r="G134" s="25"/>
      <c r="H134" s="25"/>
      <c r="I134" s="25"/>
      <c r="J134" s="25"/>
      <c r="K134" s="25"/>
      <c r="L134" s="26">
        <f>4000000</f>
        <v>4000000</v>
      </c>
      <c r="M134" s="27">
        <f>3785562</f>
        <v>3785562</v>
      </c>
      <c r="N134" s="27"/>
      <c r="O134" s="27"/>
      <c r="P134" s="28">
        <f>2157662</f>
        <v>2157662</v>
      </c>
      <c r="Q134" s="28"/>
      <c r="R134" s="28"/>
      <c r="S134" s="28"/>
    </row>
    <row r="135" spans="1:19" s="1" customFormat="1" ht="13.5" customHeight="1">
      <c r="A135" s="25" t="s">
        <v>215</v>
      </c>
      <c r="B135" s="25"/>
      <c r="C135" s="25"/>
      <c r="D135" s="25"/>
      <c r="E135" s="25"/>
      <c r="F135" s="25" t="s">
        <v>77</v>
      </c>
      <c r="G135" s="25"/>
      <c r="H135" s="25"/>
      <c r="I135" s="25"/>
      <c r="J135" s="25"/>
      <c r="K135" s="25"/>
      <c r="L135" s="26">
        <f>4000000</f>
        <v>4000000</v>
      </c>
      <c r="M135" s="27">
        <f>3785562</f>
        <v>3785562</v>
      </c>
      <c r="N135" s="27"/>
      <c r="O135" s="27"/>
      <c r="P135" s="28">
        <f>2157662</f>
        <v>2157662</v>
      </c>
      <c r="Q135" s="28"/>
      <c r="R135" s="28"/>
      <c r="S135" s="28"/>
    </row>
    <row r="136" spans="1:19" s="1" customFormat="1" ht="13.5" customHeight="1">
      <c r="A136" s="25" t="s">
        <v>216</v>
      </c>
      <c r="B136" s="25"/>
      <c r="C136" s="25"/>
      <c r="D136" s="25"/>
      <c r="E136" s="25"/>
      <c r="F136" s="25" t="s">
        <v>89</v>
      </c>
      <c r="G136" s="25"/>
      <c r="H136" s="25"/>
      <c r="I136" s="25"/>
      <c r="J136" s="25"/>
      <c r="K136" s="25"/>
      <c r="L136" s="26">
        <f>4000000</f>
        <v>4000000</v>
      </c>
      <c r="M136" s="27">
        <f>3785562</f>
        <v>3785562</v>
      </c>
      <c r="N136" s="27"/>
      <c r="O136" s="27"/>
      <c r="P136" s="28">
        <f>2157662</f>
        <v>2157662</v>
      </c>
      <c r="Q136" s="28"/>
      <c r="R136" s="28"/>
      <c r="S136" s="28"/>
    </row>
    <row r="137" spans="1:19" s="1" customFormat="1" ht="45" customHeight="1">
      <c r="A137" s="25" t="s">
        <v>217</v>
      </c>
      <c r="B137" s="25"/>
      <c r="C137" s="25"/>
      <c r="D137" s="25"/>
      <c r="E137" s="25"/>
      <c r="F137" s="25" t="s">
        <v>218</v>
      </c>
      <c r="G137" s="25"/>
      <c r="H137" s="25"/>
      <c r="I137" s="25"/>
      <c r="J137" s="25"/>
      <c r="K137" s="25"/>
      <c r="L137" s="26">
        <f>4000000</f>
        <v>4000000</v>
      </c>
      <c r="M137" s="27">
        <f>3785562</f>
        <v>3785562</v>
      </c>
      <c r="N137" s="27"/>
      <c r="O137" s="27"/>
      <c r="P137" s="28">
        <f>2157662</f>
        <v>2157662</v>
      </c>
      <c r="Q137" s="28"/>
      <c r="R137" s="28"/>
      <c r="S137" s="28"/>
    </row>
    <row r="138" spans="1:19" s="1" customFormat="1" ht="45" customHeight="1">
      <c r="A138" s="29" t="s">
        <v>37</v>
      </c>
      <c r="B138" s="30" t="s">
        <v>219</v>
      </c>
      <c r="C138" s="31" t="s">
        <v>175</v>
      </c>
      <c r="D138" s="31"/>
      <c r="E138" s="30" t="s">
        <v>220</v>
      </c>
      <c r="F138" s="25" t="s">
        <v>218</v>
      </c>
      <c r="G138" s="25"/>
      <c r="H138" s="25"/>
      <c r="I138" s="25"/>
      <c r="J138" s="25"/>
      <c r="K138" s="25"/>
      <c r="L138" s="26">
        <f>4000000</f>
        <v>4000000</v>
      </c>
      <c r="M138" s="27">
        <f>3785562</f>
        <v>3785562</v>
      </c>
      <c r="N138" s="27"/>
      <c r="O138" s="27"/>
      <c r="P138" s="28">
        <f>2157662</f>
        <v>2157662</v>
      </c>
      <c r="Q138" s="28"/>
      <c r="R138" s="28"/>
      <c r="S138" s="28"/>
    </row>
    <row r="139" spans="1:19" s="1" customFormat="1" ht="13.5" customHeight="1">
      <c r="A139" s="25" t="s">
        <v>221</v>
      </c>
      <c r="B139" s="25"/>
      <c r="C139" s="25"/>
      <c r="D139" s="25"/>
      <c r="E139" s="25"/>
      <c r="F139" s="25" t="s">
        <v>222</v>
      </c>
      <c r="G139" s="25"/>
      <c r="H139" s="25"/>
      <c r="I139" s="25"/>
      <c r="J139" s="25"/>
      <c r="K139" s="25"/>
      <c r="L139" s="26">
        <f>31756555.45</f>
        <v>31756555.45</v>
      </c>
      <c r="M139" s="27">
        <f>8245000</f>
        <v>8245000</v>
      </c>
      <c r="N139" s="27"/>
      <c r="O139" s="27"/>
      <c r="P139" s="28">
        <f>8245000</f>
        <v>8245000</v>
      </c>
      <c r="Q139" s="28"/>
      <c r="R139" s="28"/>
      <c r="S139" s="28"/>
    </row>
    <row r="140" spans="1:19" s="1" customFormat="1" ht="13.5" customHeight="1">
      <c r="A140" s="25" t="s">
        <v>221</v>
      </c>
      <c r="B140" s="25"/>
      <c r="C140" s="25"/>
      <c r="D140" s="25"/>
      <c r="E140" s="25"/>
      <c r="F140" s="25" t="s">
        <v>0</v>
      </c>
      <c r="G140" s="25"/>
      <c r="H140" s="25"/>
      <c r="I140" s="25"/>
      <c r="J140" s="25"/>
      <c r="K140" s="25"/>
      <c r="L140" s="26">
        <f>5294118</f>
        <v>5294118</v>
      </c>
      <c r="M140" s="32" t="s">
        <v>0</v>
      </c>
      <c r="N140" s="32"/>
      <c r="O140" s="32"/>
      <c r="P140" s="33" t="s">
        <v>0</v>
      </c>
      <c r="Q140" s="33"/>
      <c r="R140" s="33"/>
      <c r="S140" s="33"/>
    </row>
    <row r="141" spans="1:19" s="1" customFormat="1" ht="24" customHeight="1">
      <c r="A141" s="25" t="s">
        <v>223</v>
      </c>
      <c r="B141" s="25"/>
      <c r="C141" s="25"/>
      <c r="D141" s="25"/>
      <c r="E141" s="25"/>
      <c r="F141" s="25" t="s">
        <v>224</v>
      </c>
      <c r="G141" s="25"/>
      <c r="H141" s="25"/>
      <c r="I141" s="25"/>
      <c r="J141" s="25"/>
      <c r="K141" s="25"/>
      <c r="L141" s="26">
        <f>5294118</f>
        <v>5294118</v>
      </c>
      <c r="M141" s="32" t="s">
        <v>0</v>
      </c>
      <c r="N141" s="32"/>
      <c r="O141" s="32"/>
      <c r="P141" s="33" t="s">
        <v>0</v>
      </c>
      <c r="Q141" s="33"/>
      <c r="R141" s="33"/>
      <c r="S141" s="33"/>
    </row>
    <row r="142" spans="1:19" s="1" customFormat="1" ht="24" customHeight="1">
      <c r="A142" s="25" t="s">
        <v>225</v>
      </c>
      <c r="B142" s="25"/>
      <c r="C142" s="25"/>
      <c r="D142" s="25"/>
      <c r="E142" s="25"/>
      <c r="F142" s="25" t="s">
        <v>91</v>
      </c>
      <c r="G142" s="25"/>
      <c r="H142" s="25"/>
      <c r="I142" s="25"/>
      <c r="J142" s="25"/>
      <c r="K142" s="25"/>
      <c r="L142" s="26">
        <f>5294118</f>
        <v>5294118</v>
      </c>
      <c r="M142" s="32" t="s">
        <v>0</v>
      </c>
      <c r="N142" s="32"/>
      <c r="O142" s="32"/>
      <c r="P142" s="33" t="s">
        <v>0</v>
      </c>
      <c r="Q142" s="33"/>
      <c r="R142" s="33"/>
      <c r="S142" s="33"/>
    </row>
    <row r="143" spans="1:19" s="1" customFormat="1" ht="24" customHeight="1">
      <c r="A143" s="29" t="s">
        <v>37</v>
      </c>
      <c r="B143" s="30" t="s">
        <v>226</v>
      </c>
      <c r="C143" s="31" t="s">
        <v>227</v>
      </c>
      <c r="D143" s="31"/>
      <c r="E143" s="30" t="s">
        <v>94</v>
      </c>
      <c r="F143" s="25" t="s">
        <v>91</v>
      </c>
      <c r="G143" s="25"/>
      <c r="H143" s="25"/>
      <c r="I143" s="25"/>
      <c r="J143" s="25"/>
      <c r="K143" s="25"/>
      <c r="L143" s="26">
        <f>5294118</f>
        <v>5294118</v>
      </c>
      <c r="M143" s="32" t="s">
        <v>0</v>
      </c>
      <c r="N143" s="32"/>
      <c r="O143" s="32"/>
      <c r="P143" s="33" t="s">
        <v>0</v>
      </c>
      <c r="Q143" s="33"/>
      <c r="R143" s="33"/>
      <c r="S143" s="33"/>
    </row>
    <row r="144" spans="1:19" s="1" customFormat="1" ht="33.75" customHeight="1">
      <c r="A144" s="25" t="s">
        <v>228</v>
      </c>
      <c r="B144" s="25"/>
      <c r="C144" s="25"/>
      <c r="D144" s="25"/>
      <c r="E144" s="25"/>
      <c r="F144" s="25" t="s">
        <v>229</v>
      </c>
      <c r="G144" s="25"/>
      <c r="H144" s="25"/>
      <c r="I144" s="25"/>
      <c r="J144" s="25"/>
      <c r="K144" s="25"/>
      <c r="L144" s="26">
        <f>26462437.45</f>
        <v>26462437.45</v>
      </c>
      <c r="M144" s="27">
        <f>8245000</f>
        <v>8245000</v>
      </c>
      <c r="N144" s="27"/>
      <c r="O144" s="27"/>
      <c r="P144" s="28">
        <f>8245000</f>
        <v>8245000</v>
      </c>
      <c r="Q144" s="28"/>
      <c r="R144" s="28"/>
      <c r="S144" s="28"/>
    </row>
    <row r="145" spans="1:19" s="1" customFormat="1" ht="33.75" customHeight="1">
      <c r="A145" s="25" t="s">
        <v>230</v>
      </c>
      <c r="B145" s="25"/>
      <c r="C145" s="25"/>
      <c r="D145" s="25"/>
      <c r="E145" s="25"/>
      <c r="F145" s="25" t="s">
        <v>231</v>
      </c>
      <c r="G145" s="25"/>
      <c r="H145" s="25"/>
      <c r="I145" s="25"/>
      <c r="J145" s="25"/>
      <c r="K145" s="25"/>
      <c r="L145" s="26">
        <f>5659287.6</f>
        <v>5659287.6</v>
      </c>
      <c r="M145" s="32" t="s">
        <v>0</v>
      </c>
      <c r="N145" s="32"/>
      <c r="O145" s="32"/>
      <c r="P145" s="33" t="s">
        <v>0</v>
      </c>
      <c r="Q145" s="33"/>
      <c r="R145" s="33"/>
      <c r="S145" s="33"/>
    </row>
    <row r="146" spans="1:19" s="1" customFormat="1" ht="24" customHeight="1">
      <c r="A146" s="25" t="s">
        <v>232</v>
      </c>
      <c r="B146" s="25"/>
      <c r="C146" s="25"/>
      <c r="D146" s="25"/>
      <c r="E146" s="25"/>
      <c r="F146" s="25" t="s">
        <v>91</v>
      </c>
      <c r="G146" s="25"/>
      <c r="H146" s="25"/>
      <c r="I146" s="25"/>
      <c r="J146" s="25"/>
      <c r="K146" s="25"/>
      <c r="L146" s="26">
        <f>5659287.6</f>
        <v>5659287.6</v>
      </c>
      <c r="M146" s="32" t="s">
        <v>0</v>
      </c>
      <c r="N146" s="32"/>
      <c r="O146" s="32"/>
      <c r="P146" s="33" t="s">
        <v>0</v>
      </c>
      <c r="Q146" s="33"/>
      <c r="R146" s="33"/>
      <c r="S146" s="33"/>
    </row>
    <row r="147" spans="1:19" s="1" customFormat="1" ht="24" customHeight="1">
      <c r="A147" s="29" t="s">
        <v>37</v>
      </c>
      <c r="B147" s="30" t="s">
        <v>226</v>
      </c>
      <c r="C147" s="31" t="s">
        <v>233</v>
      </c>
      <c r="D147" s="31"/>
      <c r="E147" s="30" t="s">
        <v>94</v>
      </c>
      <c r="F147" s="25" t="s">
        <v>91</v>
      </c>
      <c r="G147" s="25"/>
      <c r="H147" s="25"/>
      <c r="I147" s="25"/>
      <c r="J147" s="25"/>
      <c r="K147" s="25"/>
      <c r="L147" s="26">
        <f>5659287.6</f>
        <v>5659287.6</v>
      </c>
      <c r="M147" s="32" t="s">
        <v>0</v>
      </c>
      <c r="N147" s="32"/>
      <c r="O147" s="32"/>
      <c r="P147" s="33" t="s">
        <v>0</v>
      </c>
      <c r="Q147" s="33"/>
      <c r="R147" s="33"/>
      <c r="S147" s="33"/>
    </row>
    <row r="148" spans="1:19" s="1" customFormat="1" ht="24" customHeight="1">
      <c r="A148" s="25" t="s">
        <v>234</v>
      </c>
      <c r="B148" s="25"/>
      <c r="C148" s="25"/>
      <c r="D148" s="25"/>
      <c r="E148" s="25"/>
      <c r="F148" s="25" t="s">
        <v>235</v>
      </c>
      <c r="G148" s="25"/>
      <c r="H148" s="25"/>
      <c r="I148" s="25"/>
      <c r="J148" s="25"/>
      <c r="K148" s="25"/>
      <c r="L148" s="26">
        <f>167030.84</f>
        <v>167030.84</v>
      </c>
      <c r="M148" s="32" t="s">
        <v>0</v>
      </c>
      <c r="N148" s="32"/>
      <c r="O148" s="32"/>
      <c r="P148" s="33" t="s">
        <v>0</v>
      </c>
      <c r="Q148" s="33"/>
      <c r="R148" s="33"/>
      <c r="S148" s="33"/>
    </row>
    <row r="149" spans="1:19" s="1" customFormat="1" ht="24" customHeight="1">
      <c r="A149" s="25" t="s">
        <v>236</v>
      </c>
      <c r="B149" s="25"/>
      <c r="C149" s="25"/>
      <c r="D149" s="25"/>
      <c r="E149" s="25"/>
      <c r="F149" s="25" t="s">
        <v>91</v>
      </c>
      <c r="G149" s="25"/>
      <c r="H149" s="25"/>
      <c r="I149" s="25"/>
      <c r="J149" s="25"/>
      <c r="K149" s="25"/>
      <c r="L149" s="26">
        <f>167030.84</f>
        <v>167030.84</v>
      </c>
      <c r="M149" s="32" t="s">
        <v>0</v>
      </c>
      <c r="N149" s="32"/>
      <c r="O149" s="32"/>
      <c r="P149" s="33" t="s">
        <v>0</v>
      </c>
      <c r="Q149" s="33"/>
      <c r="R149" s="33"/>
      <c r="S149" s="33"/>
    </row>
    <row r="150" spans="1:19" s="1" customFormat="1" ht="24" customHeight="1">
      <c r="A150" s="29" t="s">
        <v>37</v>
      </c>
      <c r="B150" s="30" t="s">
        <v>226</v>
      </c>
      <c r="C150" s="31" t="s">
        <v>237</v>
      </c>
      <c r="D150" s="31"/>
      <c r="E150" s="30" t="s">
        <v>94</v>
      </c>
      <c r="F150" s="25" t="s">
        <v>91</v>
      </c>
      <c r="G150" s="25"/>
      <c r="H150" s="25"/>
      <c r="I150" s="25"/>
      <c r="J150" s="25"/>
      <c r="K150" s="25"/>
      <c r="L150" s="26">
        <f>167030.84</f>
        <v>167030.84</v>
      </c>
      <c r="M150" s="32" t="s">
        <v>0</v>
      </c>
      <c r="N150" s="32"/>
      <c r="O150" s="32"/>
      <c r="P150" s="33" t="s">
        <v>0</v>
      </c>
      <c r="Q150" s="33"/>
      <c r="R150" s="33"/>
      <c r="S150" s="33"/>
    </row>
    <row r="151" spans="1:19" s="1" customFormat="1" ht="33.75" customHeight="1">
      <c r="A151" s="25" t="s">
        <v>238</v>
      </c>
      <c r="B151" s="25"/>
      <c r="C151" s="25"/>
      <c r="D151" s="25"/>
      <c r="E151" s="25"/>
      <c r="F151" s="25" t="s">
        <v>239</v>
      </c>
      <c r="G151" s="25"/>
      <c r="H151" s="25"/>
      <c r="I151" s="25"/>
      <c r="J151" s="25"/>
      <c r="K151" s="25"/>
      <c r="L151" s="26">
        <f>500000</f>
        <v>500000</v>
      </c>
      <c r="M151" s="32" t="s">
        <v>0</v>
      </c>
      <c r="N151" s="32"/>
      <c r="O151" s="32"/>
      <c r="P151" s="33" t="s">
        <v>0</v>
      </c>
      <c r="Q151" s="33"/>
      <c r="R151" s="33"/>
      <c r="S151" s="33"/>
    </row>
    <row r="152" spans="1:19" s="1" customFormat="1" ht="24" customHeight="1">
      <c r="A152" s="25" t="s">
        <v>240</v>
      </c>
      <c r="B152" s="25"/>
      <c r="C152" s="25"/>
      <c r="D152" s="25"/>
      <c r="E152" s="25"/>
      <c r="F152" s="25" t="s">
        <v>91</v>
      </c>
      <c r="G152" s="25"/>
      <c r="H152" s="25"/>
      <c r="I152" s="25"/>
      <c r="J152" s="25"/>
      <c r="K152" s="25"/>
      <c r="L152" s="26">
        <f>500000</f>
        <v>500000</v>
      </c>
      <c r="M152" s="32" t="s">
        <v>0</v>
      </c>
      <c r="N152" s="32"/>
      <c r="O152" s="32"/>
      <c r="P152" s="33" t="s">
        <v>0</v>
      </c>
      <c r="Q152" s="33"/>
      <c r="R152" s="33"/>
      <c r="S152" s="33"/>
    </row>
    <row r="153" spans="1:19" s="1" customFormat="1" ht="24" customHeight="1">
      <c r="A153" s="29" t="s">
        <v>37</v>
      </c>
      <c r="B153" s="30" t="s">
        <v>226</v>
      </c>
      <c r="C153" s="31" t="s">
        <v>241</v>
      </c>
      <c r="D153" s="31"/>
      <c r="E153" s="30" t="s">
        <v>94</v>
      </c>
      <c r="F153" s="25" t="s">
        <v>91</v>
      </c>
      <c r="G153" s="25"/>
      <c r="H153" s="25"/>
      <c r="I153" s="25"/>
      <c r="J153" s="25"/>
      <c r="K153" s="25"/>
      <c r="L153" s="26">
        <f>500000</f>
        <v>500000</v>
      </c>
      <c r="M153" s="32" t="s">
        <v>0</v>
      </c>
      <c r="N153" s="32"/>
      <c r="O153" s="32"/>
      <c r="P153" s="33" t="s">
        <v>0</v>
      </c>
      <c r="Q153" s="33"/>
      <c r="R153" s="33"/>
      <c r="S153" s="33"/>
    </row>
    <row r="154" spans="1:19" s="1" customFormat="1" ht="13.5" customHeight="1">
      <c r="A154" s="25" t="s">
        <v>242</v>
      </c>
      <c r="B154" s="25"/>
      <c r="C154" s="25"/>
      <c r="D154" s="25"/>
      <c r="E154" s="25"/>
      <c r="F154" s="25" t="s">
        <v>89</v>
      </c>
      <c r="G154" s="25"/>
      <c r="H154" s="25"/>
      <c r="I154" s="25"/>
      <c r="J154" s="25"/>
      <c r="K154" s="25"/>
      <c r="L154" s="26">
        <f>20136119.01</f>
        <v>20136119.01</v>
      </c>
      <c r="M154" s="27">
        <f>8245000</f>
        <v>8245000</v>
      </c>
      <c r="N154" s="27"/>
      <c r="O154" s="27"/>
      <c r="P154" s="28">
        <f>8245000</f>
        <v>8245000</v>
      </c>
      <c r="Q154" s="28"/>
      <c r="R154" s="28"/>
      <c r="S154" s="28"/>
    </row>
    <row r="155" spans="1:19" s="1" customFormat="1" ht="24" customHeight="1">
      <c r="A155" s="25" t="s">
        <v>243</v>
      </c>
      <c r="B155" s="25"/>
      <c r="C155" s="25"/>
      <c r="D155" s="25"/>
      <c r="E155" s="25"/>
      <c r="F155" s="25" t="s">
        <v>91</v>
      </c>
      <c r="G155" s="25"/>
      <c r="H155" s="25"/>
      <c r="I155" s="25"/>
      <c r="J155" s="25"/>
      <c r="K155" s="25"/>
      <c r="L155" s="26">
        <f>20136119.01</f>
        <v>20136119.01</v>
      </c>
      <c r="M155" s="27">
        <f>8245000</f>
        <v>8245000</v>
      </c>
      <c r="N155" s="27"/>
      <c r="O155" s="27"/>
      <c r="P155" s="28">
        <f>8245000</f>
        <v>8245000</v>
      </c>
      <c r="Q155" s="28"/>
      <c r="R155" s="28"/>
      <c r="S155" s="28"/>
    </row>
    <row r="156" spans="1:19" s="1" customFormat="1" ht="24" customHeight="1">
      <c r="A156" s="29" t="s">
        <v>37</v>
      </c>
      <c r="B156" s="30" t="s">
        <v>226</v>
      </c>
      <c r="C156" s="31" t="s">
        <v>244</v>
      </c>
      <c r="D156" s="31"/>
      <c r="E156" s="30" t="s">
        <v>94</v>
      </c>
      <c r="F156" s="25" t="s">
        <v>91</v>
      </c>
      <c r="G156" s="25"/>
      <c r="H156" s="25"/>
      <c r="I156" s="25"/>
      <c r="J156" s="25"/>
      <c r="K156" s="25"/>
      <c r="L156" s="26">
        <f>20136119.01</f>
        <v>20136119.01</v>
      </c>
      <c r="M156" s="27">
        <f>8245000</f>
        <v>8245000</v>
      </c>
      <c r="N156" s="27"/>
      <c r="O156" s="27"/>
      <c r="P156" s="28">
        <f>8245000</f>
        <v>8245000</v>
      </c>
      <c r="Q156" s="28"/>
      <c r="R156" s="28"/>
      <c r="S156" s="28"/>
    </row>
    <row r="157" spans="1:19" s="1" customFormat="1" ht="13.5" customHeight="1">
      <c r="A157" s="25" t="s">
        <v>245</v>
      </c>
      <c r="B157" s="25"/>
      <c r="C157" s="25"/>
      <c r="D157" s="25"/>
      <c r="E157" s="25"/>
      <c r="F157" s="25" t="s">
        <v>246</v>
      </c>
      <c r="G157" s="25"/>
      <c r="H157" s="25"/>
      <c r="I157" s="25"/>
      <c r="J157" s="25"/>
      <c r="K157" s="25"/>
      <c r="L157" s="26">
        <f>6105.38</f>
        <v>6105.38</v>
      </c>
      <c r="M157" s="27">
        <f>6105.38</f>
        <v>6105.38</v>
      </c>
      <c r="N157" s="27"/>
      <c r="O157" s="27"/>
      <c r="P157" s="28">
        <f>6105.38</f>
        <v>6105.38</v>
      </c>
      <c r="Q157" s="28"/>
      <c r="R157" s="28"/>
      <c r="S157" s="28"/>
    </row>
    <row r="158" spans="1:19" s="1" customFormat="1" ht="13.5" customHeight="1">
      <c r="A158" s="25" t="s">
        <v>247</v>
      </c>
      <c r="B158" s="25"/>
      <c r="C158" s="25"/>
      <c r="D158" s="25"/>
      <c r="E158" s="25"/>
      <c r="F158" s="25" t="s">
        <v>248</v>
      </c>
      <c r="G158" s="25"/>
      <c r="H158" s="25"/>
      <c r="I158" s="25"/>
      <c r="J158" s="25"/>
      <c r="K158" s="25"/>
      <c r="L158" s="26">
        <f>6105.38</f>
        <v>6105.38</v>
      </c>
      <c r="M158" s="27">
        <f>6105.38</f>
        <v>6105.38</v>
      </c>
      <c r="N158" s="27"/>
      <c r="O158" s="27"/>
      <c r="P158" s="28">
        <f>6105.38</f>
        <v>6105.38</v>
      </c>
      <c r="Q158" s="28"/>
      <c r="R158" s="28"/>
      <c r="S158" s="28"/>
    </row>
    <row r="159" spans="1:19" s="1" customFormat="1" ht="13.5" customHeight="1">
      <c r="A159" s="25" t="s">
        <v>249</v>
      </c>
      <c r="B159" s="25"/>
      <c r="C159" s="25"/>
      <c r="D159" s="25"/>
      <c r="E159" s="25"/>
      <c r="F159" s="25" t="s">
        <v>77</v>
      </c>
      <c r="G159" s="25"/>
      <c r="H159" s="25"/>
      <c r="I159" s="25"/>
      <c r="J159" s="25"/>
      <c r="K159" s="25"/>
      <c r="L159" s="26">
        <f>6105.38</f>
        <v>6105.38</v>
      </c>
      <c r="M159" s="27">
        <f>6105.38</f>
        <v>6105.38</v>
      </c>
      <c r="N159" s="27"/>
      <c r="O159" s="27"/>
      <c r="P159" s="28">
        <f>6105.38</f>
        <v>6105.38</v>
      </c>
      <c r="Q159" s="28"/>
      <c r="R159" s="28"/>
      <c r="S159" s="28"/>
    </row>
    <row r="160" spans="1:19" s="1" customFormat="1" ht="54.75" customHeight="1">
      <c r="A160" s="25" t="s">
        <v>250</v>
      </c>
      <c r="B160" s="25"/>
      <c r="C160" s="25"/>
      <c r="D160" s="25"/>
      <c r="E160" s="25"/>
      <c r="F160" s="25" t="s">
        <v>251</v>
      </c>
      <c r="G160" s="25"/>
      <c r="H160" s="25"/>
      <c r="I160" s="25"/>
      <c r="J160" s="25"/>
      <c r="K160" s="25"/>
      <c r="L160" s="26">
        <f>6105.38</f>
        <v>6105.38</v>
      </c>
      <c r="M160" s="27">
        <f>6105.38</f>
        <v>6105.38</v>
      </c>
      <c r="N160" s="27"/>
      <c r="O160" s="27"/>
      <c r="P160" s="28">
        <f>6105.38</f>
        <v>6105.38</v>
      </c>
      <c r="Q160" s="28"/>
      <c r="R160" s="28"/>
      <c r="S160" s="28"/>
    </row>
    <row r="161" spans="1:19" s="1" customFormat="1" ht="24" customHeight="1">
      <c r="A161" s="25" t="s">
        <v>252</v>
      </c>
      <c r="B161" s="25"/>
      <c r="C161" s="25"/>
      <c r="D161" s="25"/>
      <c r="E161" s="25"/>
      <c r="F161" s="25" t="s">
        <v>47</v>
      </c>
      <c r="G161" s="25"/>
      <c r="H161" s="25"/>
      <c r="I161" s="25"/>
      <c r="J161" s="25"/>
      <c r="K161" s="25"/>
      <c r="L161" s="26">
        <f>4689.23</f>
        <v>4689.23</v>
      </c>
      <c r="M161" s="27">
        <f>4689.23</f>
        <v>4689.23</v>
      </c>
      <c r="N161" s="27"/>
      <c r="O161" s="27"/>
      <c r="P161" s="28">
        <f>4689.23</f>
        <v>4689.23</v>
      </c>
      <c r="Q161" s="28"/>
      <c r="R161" s="28"/>
      <c r="S161" s="28"/>
    </row>
    <row r="162" spans="1:19" s="1" customFormat="1" ht="13.5" customHeight="1">
      <c r="A162" s="29" t="s">
        <v>37</v>
      </c>
      <c r="B162" s="30" t="s">
        <v>253</v>
      </c>
      <c r="C162" s="31" t="s">
        <v>254</v>
      </c>
      <c r="D162" s="31"/>
      <c r="E162" s="30" t="s">
        <v>50</v>
      </c>
      <c r="F162" s="25" t="s">
        <v>47</v>
      </c>
      <c r="G162" s="25"/>
      <c r="H162" s="25"/>
      <c r="I162" s="25"/>
      <c r="J162" s="25"/>
      <c r="K162" s="25"/>
      <c r="L162" s="26">
        <f>4689.23</f>
        <v>4689.23</v>
      </c>
      <c r="M162" s="27">
        <f>4689.23</f>
        <v>4689.23</v>
      </c>
      <c r="N162" s="27"/>
      <c r="O162" s="27"/>
      <c r="P162" s="28">
        <f>4689.23</f>
        <v>4689.23</v>
      </c>
      <c r="Q162" s="28"/>
      <c r="R162" s="28"/>
      <c r="S162" s="28"/>
    </row>
    <row r="163" spans="1:19" s="1" customFormat="1" ht="33.75" customHeight="1">
      <c r="A163" s="25" t="s">
        <v>255</v>
      </c>
      <c r="B163" s="25"/>
      <c r="C163" s="25"/>
      <c r="D163" s="25"/>
      <c r="E163" s="25"/>
      <c r="F163" s="25" t="s">
        <v>52</v>
      </c>
      <c r="G163" s="25"/>
      <c r="H163" s="25"/>
      <c r="I163" s="25"/>
      <c r="J163" s="25"/>
      <c r="K163" s="25"/>
      <c r="L163" s="26">
        <f>1416.15</f>
        <v>1416.15</v>
      </c>
      <c r="M163" s="27">
        <f>1416.15</f>
        <v>1416.15</v>
      </c>
      <c r="N163" s="27"/>
      <c r="O163" s="27"/>
      <c r="P163" s="28">
        <f>1416.15</f>
        <v>1416.15</v>
      </c>
      <c r="Q163" s="28"/>
      <c r="R163" s="28"/>
      <c r="S163" s="28"/>
    </row>
    <row r="164" spans="1:19" s="1" customFormat="1" ht="33.75" customHeight="1">
      <c r="A164" s="29" t="s">
        <v>37</v>
      </c>
      <c r="B164" s="30" t="s">
        <v>253</v>
      </c>
      <c r="C164" s="31" t="s">
        <v>254</v>
      </c>
      <c r="D164" s="31"/>
      <c r="E164" s="30" t="s">
        <v>53</v>
      </c>
      <c r="F164" s="25" t="s">
        <v>52</v>
      </c>
      <c r="G164" s="25"/>
      <c r="H164" s="25"/>
      <c r="I164" s="25"/>
      <c r="J164" s="25"/>
      <c r="K164" s="25"/>
      <c r="L164" s="26">
        <f>1416.15</f>
        <v>1416.15</v>
      </c>
      <c r="M164" s="27">
        <f>1416.15</f>
        <v>1416.15</v>
      </c>
      <c r="N164" s="27"/>
      <c r="O164" s="27"/>
      <c r="P164" s="28">
        <f>1416.15</f>
        <v>1416.15</v>
      </c>
      <c r="Q164" s="28"/>
      <c r="R164" s="28"/>
      <c r="S164" s="28"/>
    </row>
    <row r="165" spans="1:19" s="1" customFormat="1" ht="13.5" customHeight="1">
      <c r="A165" s="25" t="s">
        <v>256</v>
      </c>
      <c r="B165" s="25"/>
      <c r="C165" s="25"/>
      <c r="D165" s="25"/>
      <c r="E165" s="25"/>
      <c r="F165" s="25" t="s">
        <v>257</v>
      </c>
      <c r="G165" s="25"/>
      <c r="H165" s="25"/>
      <c r="I165" s="25"/>
      <c r="J165" s="25"/>
      <c r="K165" s="25"/>
      <c r="L165" s="26">
        <f>313150.19</f>
        <v>313150.19</v>
      </c>
      <c r="M165" s="27">
        <f aca="true" t="shared" si="0" ref="M165:M170">300000</f>
        <v>300000</v>
      </c>
      <c r="N165" s="27"/>
      <c r="O165" s="27"/>
      <c r="P165" s="28">
        <f aca="true" t="shared" si="1" ref="P165:P170">300000</f>
        <v>300000</v>
      </c>
      <c r="Q165" s="28"/>
      <c r="R165" s="28"/>
      <c r="S165" s="28"/>
    </row>
    <row r="166" spans="1:19" s="1" customFormat="1" ht="13.5" customHeight="1">
      <c r="A166" s="25" t="s">
        <v>258</v>
      </c>
      <c r="B166" s="25"/>
      <c r="C166" s="25"/>
      <c r="D166" s="25"/>
      <c r="E166" s="25"/>
      <c r="F166" s="25" t="s">
        <v>259</v>
      </c>
      <c r="G166" s="25"/>
      <c r="H166" s="25"/>
      <c r="I166" s="25"/>
      <c r="J166" s="25"/>
      <c r="K166" s="25"/>
      <c r="L166" s="26">
        <f>313150.19</f>
        <v>313150.19</v>
      </c>
      <c r="M166" s="27">
        <f t="shared" si="0"/>
        <v>300000</v>
      </c>
      <c r="N166" s="27"/>
      <c r="O166" s="27"/>
      <c r="P166" s="28">
        <f t="shared" si="1"/>
        <v>300000</v>
      </c>
      <c r="Q166" s="28"/>
      <c r="R166" s="28"/>
      <c r="S166" s="28"/>
    </row>
    <row r="167" spans="1:19" s="1" customFormat="1" ht="24" customHeight="1">
      <c r="A167" s="25" t="s">
        <v>260</v>
      </c>
      <c r="B167" s="25"/>
      <c r="C167" s="25"/>
      <c r="D167" s="25"/>
      <c r="E167" s="25"/>
      <c r="F167" s="25" t="s">
        <v>261</v>
      </c>
      <c r="G167" s="25"/>
      <c r="H167" s="25"/>
      <c r="I167" s="25"/>
      <c r="J167" s="25"/>
      <c r="K167" s="25"/>
      <c r="L167" s="26">
        <f>300000</f>
        <v>300000</v>
      </c>
      <c r="M167" s="27">
        <f t="shared" si="0"/>
        <v>300000</v>
      </c>
      <c r="N167" s="27"/>
      <c r="O167" s="27"/>
      <c r="P167" s="28">
        <f t="shared" si="1"/>
        <v>300000</v>
      </c>
      <c r="Q167" s="28"/>
      <c r="R167" s="28"/>
      <c r="S167" s="28"/>
    </row>
    <row r="168" spans="1:19" s="1" customFormat="1" ht="24" customHeight="1">
      <c r="A168" s="25" t="s">
        <v>262</v>
      </c>
      <c r="B168" s="25"/>
      <c r="C168" s="25"/>
      <c r="D168" s="25"/>
      <c r="E168" s="25"/>
      <c r="F168" s="25" t="s">
        <v>263</v>
      </c>
      <c r="G168" s="25"/>
      <c r="H168" s="25"/>
      <c r="I168" s="25"/>
      <c r="J168" s="25"/>
      <c r="K168" s="25"/>
      <c r="L168" s="26">
        <f>300000</f>
        <v>300000</v>
      </c>
      <c r="M168" s="27">
        <f t="shared" si="0"/>
        <v>300000</v>
      </c>
      <c r="N168" s="27"/>
      <c r="O168" s="27"/>
      <c r="P168" s="28">
        <f t="shared" si="1"/>
        <v>300000</v>
      </c>
      <c r="Q168" s="28"/>
      <c r="R168" s="28"/>
      <c r="S168" s="28"/>
    </row>
    <row r="169" spans="1:19" s="1" customFormat="1" ht="45" customHeight="1">
      <c r="A169" s="25" t="s">
        <v>264</v>
      </c>
      <c r="B169" s="25"/>
      <c r="C169" s="25"/>
      <c r="D169" s="25"/>
      <c r="E169" s="25"/>
      <c r="F169" s="25" t="s">
        <v>265</v>
      </c>
      <c r="G169" s="25"/>
      <c r="H169" s="25"/>
      <c r="I169" s="25"/>
      <c r="J169" s="25"/>
      <c r="K169" s="25"/>
      <c r="L169" s="26">
        <f>300000</f>
        <v>300000</v>
      </c>
      <c r="M169" s="27">
        <f t="shared" si="0"/>
        <v>300000</v>
      </c>
      <c r="N169" s="27"/>
      <c r="O169" s="27"/>
      <c r="P169" s="28">
        <f t="shared" si="1"/>
        <v>300000</v>
      </c>
      <c r="Q169" s="28"/>
      <c r="R169" s="28"/>
      <c r="S169" s="28"/>
    </row>
    <row r="170" spans="1:19" s="1" customFormat="1" ht="45" customHeight="1">
      <c r="A170" s="29" t="s">
        <v>37</v>
      </c>
      <c r="B170" s="30" t="s">
        <v>266</v>
      </c>
      <c r="C170" s="31" t="s">
        <v>267</v>
      </c>
      <c r="D170" s="31"/>
      <c r="E170" s="30" t="s">
        <v>268</v>
      </c>
      <c r="F170" s="25" t="s">
        <v>265</v>
      </c>
      <c r="G170" s="25"/>
      <c r="H170" s="25"/>
      <c r="I170" s="25"/>
      <c r="J170" s="25"/>
      <c r="K170" s="25"/>
      <c r="L170" s="26">
        <f>300000</f>
        <v>300000</v>
      </c>
      <c r="M170" s="27">
        <f t="shared" si="0"/>
        <v>300000</v>
      </c>
      <c r="N170" s="27"/>
      <c r="O170" s="27"/>
      <c r="P170" s="28">
        <f t="shared" si="1"/>
        <v>300000</v>
      </c>
      <c r="Q170" s="28"/>
      <c r="R170" s="28"/>
      <c r="S170" s="28"/>
    </row>
    <row r="171" spans="1:19" s="1" customFormat="1" ht="13.5" customHeight="1">
      <c r="A171" s="25" t="s">
        <v>269</v>
      </c>
      <c r="B171" s="25"/>
      <c r="C171" s="25"/>
      <c r="D171" s="25"/>
      <c r="E171" s="25"/>
      <c r="F171" s="25" t="s">
        <v>77</v>
      </c>
      <c r="G171" s="25"/>
      <c r="H171" s="25"/>
      <c r="I171" s="25"/>
      <c r="J171" s="25"/>
      <c r="K171" s="25"/>
      <c r="L171" s="26">
        <f>13150.19</f>
        <v>13150.19</v>
      </c>
      <c r="M171" s="32" t="s">
        <v>0</v>
      </c>
      <c r="N171" s="32"/>
      <c r="O171" s="32"/>
      <c r="P171" s="33" t="s">
        <v>0</v>
      </c>
      <c r="Q171" s="33"/>
      <c r="R171" s="33"/>
      <c r="S171" s="33"/>
    </row>
    <row r="172" spans="1:19" s="1" customFormat="1" ht="33.75" customHeight="1">
      <c r="A172" s="25" t="s">
        <v>270</v>
      </c>
      <c r="B172" s="25"/>
      <c r="C172" s="25"/>
      <c r="D172" s="25"/>
      <c r="E172" s="25"/>
      <c r="F172" s="25" t="s">
        <v>271</v>
      </c>
      <c r="G172" s="25"/>
      <c r="H172" s="25"/>
      <c r="I172" s="25"/>
      <c r="J172" s="25"/>
      <c r="K172" s="25"/>
      <c r="L172" s="26">
        <f>13150.19</f>
        <v>13150.19</v>
      </c>
      <c r="M172" s="32" t="s">
        <v>0</v>
      </c>
      <c r="N172" s="32"/>
      <c r="O172" s="32"/>
      <c r="P172" s="33" t="s">
        <v>0</v>
      </c>
      <c r="Q172" s="33"/>
      <c r="R172" s="33"/>
      <c r="S172" s="33"/>
    </row>
    <row r="173" spans="1:19" s="1" customFormat="1" ht="24" customHeight="1">
      <c r="A173" s="25" t="s">
        <v>272</v>
      </c>
      <c r="B173" s="25"/>
      <c r="C173" s="25"/>
      <c r="D173" s="25"/>
      <c r="E173" s="25"/>
      <c r="F173" s="25" t="s">
        <v>273</v>
      </c>
      <c r="G173" s="25"/>
      <c r="H173" s="25"/>
      <c r="I173" s="25"/>
      <c r="J173" s="25"/>
      <c r="K173" s="25"/>
      <c r="L173" s="26">
        <f>13150.19</f>
        <v>13150.19</v>
      </c>
      <c r="M173" s="32" t="s">
        <v>0</v>
      </c>
      <c r="N173" s="32"/>
      <c r="O173" s="32"/>
      <c r="P173" s="33" t="s">
        <v>0</v>
      </c>
      <c r="Q173" s="33"/>
      <c r="R173" s="33"/>
      <c r="S173" s="33"/>
    </row>
    <row r="174" spans="1:19" s="1" customFormat="1" ht="13.5" customHeight="1">
      <c r="A174" s="29" t="s">
        <v>37</v>
      </c>
      <c r="B174" s="30" t="s">
        <v>266</v>
      </c>
      <c r="C174" s="31" t="s">
        <v>274</v>
      </c>
      <c r="D174" s="31"/>
      <c r="E174" s="30" t="s">
        <v>275</v>
      </c>
      <c r="F174" s="25" t="s">
        <v>273</v>
      </c>
      <c r="G174" s="25"/>
      <c r="H174" s="25"/>
      <c r="I174" s="25"/>
      <c r="J174" s="25"/>
      <c r="K174" s="25"/>
      <c r="L174" s="26">
        <f>13150.19</f>
        <v>13150.19</v>
      </c>
      <c r="M174" s="32" t="s">
        <v>0</v>
      </c>
      <c r="N174" s="32"/>
      <c r="O174" s="32"/>
      <c r="P174" s="33" t="s">
        <v>0</v>
      </c>
      <c r="Q174" s="33"/>
      <c r="R174" s="33"/>
      <c r="S174" s="33"/>
    </row>
    <row r="175" spans="1:19" s="1" customFormat="1" ht="13.5" customHeight="1">
      <c r="A175" s="25" t="s">
        <v>276</v>
      </c>
      <c r="B175" s="25"/>
      <c r="C175" s="25"/>
      <c r="D175" s="25"/>
      <c r="E175" s="25"/>
      <c r="F175" s="25" t="s">
        <v>277</v>
      </c>
      <c r="G175" s="25"/>
      <c r="H175" s="25"/>
      <c r="I175" s="25"/>
      <c r="J175" s="25"/>
      <c r="K175" s="25"/>
      <c r="L175" s="26">
        <f>37789900</f>
        <v>37789900</v>
      </c>
      <c r="M175" s="27">
        <f>36839900</f>
        <v>36839900</v>
      </c>
      <c r="N175" s="27"/>
      <c r="O175" s="27"/>
      <c r="P175" s="28">
        <f>36839900</f>
        <v>36839900</v>
      </c>
      <c r="Q175" s="28"/>
      <c r="R175" s="28"/>
      <c r="S175" s="28"/>
    </row>
    <row r="176" spans="1:19" s="1" customFormat="1" ht="13.5" customHeight="1">
      <c r="A176" s="25" t="s">
        <v>278</v>
      </c>
      <c r="B176" s="25"/>
      <c r="C176" s="25"/>
      <c r="D176" s="25"/>
      <c r="E176" s="25"/>
      <c r="F176" s="25" t="s">
        <v>279</v>
      </c>
      <c r="G176" s="25"/>
      <c r="H176" s="25"/>
      <c r="I176" s="25"/>
      <c r="J176" s="25"/>
      <c r="K176" s="25"/>
      <c r="L176" s="26">
        <f>37789900</f>
        <v>37789900</v>
      </c>
      <c r="M176" s="27">
        <f>36839900</f>
        <v>36839900</v>
      </c>
      <c r="N176" s="27"/>
      <c r="O176" s="27"/>
      <c r="P176" s="28">
        <f>36839900</f>
        <v>36839900</v>
      </c>
      <c r="Q176" s="28"/>
      <c r="R176" s="28"/>
      <c r="S176" s="28"/>
    </row>
    <row r="177" spans="1:19" s="1" customFormat="1" ht="24" customHeight="1">
      <c r="A177" s="25" t="s">
        <v>280</v>
      </c>
      <c r="B177" s="25"/>
      <c r="C177" s="25"/>
      <c r="D177" s="25"/>
      <c r="E177" s="25"/>
      <c r="F177" s="25" t="s">
        <v>261</v>
      </c>
      <c r="G177" s="25"/>
      <c r="H177" s="25"/>
      <c r="I177" s="25"/>
      <c r="J177" s="25"/>
      <c r="K177" s="25"/>
      <c r="L177" s="26">
        <f>36719200</f>
        <v>36719200</v>
      </c>
      <c r="M177" s="27">
        <f>36719200</f>
        <v>36719200</v>
      </c>
      <c r="N177" s="27"/>
      <c r="O177" s="27"/>
      <c r="P177" s="28">
        <f>36719200</f>
        <v>36719200</v>
      </c>
      <c r="Q177" s="28"/>
      <c r="R177" s="28"/>
      <c r="S177" s="28"/>
    </row>
    <row r="178" spans="1:19" s="1" customFormat="1" ht="24" customHeight="1">
      <c r="A178" s="25" t="s">
        <v>281</v>
      </c>
      <c r="B178" s="25"/>
      <c r="C178" s="25"/>
      <c r="D178" s="25"/>
      <c r="E178" s="25"/>
      <c r="F178" s="25" t="s">
        <v>263</v>
      </c>
      <c r="G178" s="25"/>
      <c r="H178" s="25"/>
      <c r="I178" s="25"/>
      <c r="J178" s="25"/>
      <c r="K178" s="25"/>
      <c r="L178" s="26">
        <f>36719200</f>
        <v>36719200</v>
      </c>
      <c r="M178" s="27">
        <f>36719200</f>
        <v>36719200</v>
      </c>
      <c r="N178" s="27"/>
      <c r="O178" s="27"/>
      <c r="P178" s="28">
        <f>36719200</f>
        <v>36719200</v>
      </c>
      <c r="Q178" s="28"/>
      <c r="R178" s="28"/>
      <c r="S178" s="28"/>
    </row>
    <row r="179" spans="1:19" s="1" customFormat="1" ht="45" customHeight="1">
      <c r="A179" s="25" t="s">
        <v>282</v>
      </c>
      <c r="B179" s="25"/>
      <c r="C179" s="25"/>
      <c r="D179" s="25"/>
      <c r="E179" s="25"/>
      <c r="F179" s="25" t="s">
        <v>265</v>
      </c>
      <c r="G179" s="25"/>
      <c r="H179" s="25"/>
      <c r="I179" s="25"/>
      <c r="J179" s="25"/>
      <c r="K179" s="25"/>
      <c r="L179" s="26">
        <f>36719200</f>
        <v>36719200</v>
      </c>
      <c r="M179" s="27">
        <f>36719200</f>
        <v>36719200</v>
      </c>
      <c r="N179" s="27"/>
      <c r="O179" s="27"/>
      <c r="P179" s="28">
        <f>36719200</f>
        <v>36719200</v>
      </c>
      <c r="Q179" s="28"/>
      <c r="R179" s="28"/>
      <c r="S179" s="28"/>
    </row>
    <row r="180" spans="1:19" s="1" customFormat="1" ht="45" customHeight="1">
      <c r="A180" s="29" t="s">
        <v>37</v>
      </c>
      <c r="B180" s="30" t="s">
        <v>283</v>
      </c>
      <c r="C180" s="31" t="s">
        <v>267</v>
      </c>
      <c r="D180" s="31"/>
      <c r="E180" s="30" t="s">
        <v>268</v>
      </c>
      <c r="F180" s="25" t="s">
        <v>265</v>
      </c>
      <c r="G180" s="25"/>
      <c r="H180" s="25"/>
      <c r="I180" s="25"/>
      <c r="J180" s="25"/>
      <c r="K180" s="25"/>
      <c r="L180" s="26">
        <f>36719200</f>
        <v>36719200</v>
      </c>
      <c r="M180" s="27">
        <f>36719200</f>
        <v>36719200</v>
      </c>
      <c r="N180" s="27"/>
      <c r="O180" s="27"/>
      <c r="P180" s="28">
        <f>36719200</f>
        <v>36719200</v>
      </c>
      <c r="Q180" s="28"/>
      <c r="R180" s="28"/>
      <c r="S180" s="28"/>
    </row>
    <row r="181" spans="1:19" s="1" customFormat="1" ht="54.75" customHeight="1">
      <c r="A181" s="25" t="s">
        <v>284</v>
      </c>
      <c r="B181" s="25"/>
      <c r="C181" s="25"/>
      <c r="D181" s="25"/>
      <c r="E181" s="25"/>
      <c r="F181" s="25" t="s">
        <v>157</v>
      </c>
      <c r="G181" s="25"/>
      <c r="H181" s="25"/>
      <c r="I181" s="25"/>
      <c r="J181" s="25"/>
      <c r="K181" s="25"/>
      <c r="L181" s="26">
        <f>120700</f>
        <v>120700</v>
      </c>
      <c r="M181" s="27">
        <f>120700</f>
        <v>120700</v>
      </c>
      <c r="N181" s="27"/>
      <c r="O181" s="27"/>
      <c r="P181" s="28">
        <f>120700</f>
        <v>120700</v>
      </c>
      <c r="Q181" s="28"/>
      <c r="R181" s="28"/>
      <c r="S181" s="28"/>
    </row>
    <row r="182" spans="1:19" s="1" customFormat="1" ht="13.5" customHeight="1">
      <c r="A182" s="25" t="s">
        <v>285</v>
      </c>
      <c r="B182" s="25"/>
      <c r="C182" s="25"/>
      <c r="D182" s="25"/>
      <c r="E182" s="25"/>
      <c r="F182" s="25" t="s">
        <v>89</v>
      </c>
      <c r="G182" s="25"/>
      <c r="H182" s="25"/>
      <c r="I182" s="25"/>
      <c r="J182" s="25"/>
      <c r="K182" s="25"/>
      <c r="L182" s="26">
        <f>120700</f>
        <v>120700</v>
      </c>
      <c r="M182" s="27">
        <f>120700</f>
        <v>120700</v>
      </c>
      <c r="N182" s="27"/>
      <c r="O182" s="27"/>
      <c r="P182" s="28">
        <f>120700</f>
        <v>120700</v>
      </c>
      <c r="Q182" s="28"/>
      <c r="R182" s="28"/>
      <c r="S182" s="28"/>
    </row>
    <row r="183" spans="1:19" s="1" customFormat="1" ht="24" customHeight="1">
      <c r="A183" s="25" t="s">
        <v>286</v>
      </c>
      <c r="B183" s="25"/>
      <c r="C183" s="25"/>
      <c r="D183" s="25"/>
      <c r="E183" s="25"/>
      <c r="F183" s="25" t="s">
        <v>273</v>
      </c>
      <c r="G183" s="25"/>
      <c r="H183" s="25"/>
      <c r="I183" s="25"/>
      <c r="J183" s="25"/>
      <c r="K183" s="25"/>
      <c r="L183" s="26">
        <f>120700</f>
        <v>120700</v>
      </c>
      <c r="M183" s="27">
        <f>120700</f>
        <v>120700</v>
      </c>
      <c r="N183" s="27"/>
      <c r="O183" s="27"/>
      <c r="P183" s="28">
        <f>120700</f>
        <v>120700</v>
      </c>
      <c r="Q183" s="28"/>
      <c r="R183" s="28"/>
      <c r="S183" s="28"/>
    </row>
    <row r="184" spans="1:19" s="1" customFormat="1" ht="13.5" customHeight="1">
      <c r="A184" s="29" t="s">
        <v>37</v>
      </c>
      <c r="B184" s="30" t="s">
        <v>283</v>
      </c>
      <c r="C184" s="31" t="s">
        <v>287</v>
      </c>
      <c r="D184" s="31"/>
      <c r="E184" s="30" t="s">
        <v>275</v>
      </c>
      <c r="F184" s="25" t="s">
        <v>273</v>
      </c>
      <c r="G184" s="25"/>
      <c r="H184" s="25"/>
      <c r="I184" s="25"/>
      <c r="J184" s="25"/>
      <c r="K184" s="25"/>
      <c r="L184" s="26">
        <f>120700</f>
        <v>120700</v>
      </c>
      <c r="M184" s="27">
        <f>120700</f>
        <v>120700</v>
      </c>
      <c r="N184" s="27"/>
      <c r="O184" s="27"/>
      <c r="P184" s="28">
        <f>120700</f>
        <v>120700</v>
      </c>
      <c r="Q184" s="28"/>
      <c r="R184" s="28"/>
      <c r="S184" s="28"/>
    </row>
    <row r="185" spans="1:19" s="1" customFormat="1" ht="13.5" customHeight="1">
      <c r="A185" s="25" t="s">
        <v>288</v>
      </c>
      <c r="B185" s="25"/>
      <c r="C185" s="25"/>
      <c r="D185" s="25"/>
      <c r="E185" s="25"/>
      <c r="F185" s="25" t="s">
        <v>77</v>
      </c>
      <c r="G185" s="25"/>
      <c r="H185" s="25"/>
      <c r="I185" s="25"/>
      <c r="J185" s="25"/>
      <c r="K185" s="25"/>
      <c r="L185" s="26">
        <f>950000</f>
        <v>950000</v>
      </c>
      <c r="M185" s="32" t="s">
        <v>0</v>
      </c>
      <c r="N185" s="32"/>
      <c r="O185" s="32"/>
      <c r="P185" s="33" t="s">
        <v>0</v>
      </c>
      <c r="Q185" s="33"/>
      <c r="R185" s="33"/>
      <c r="S185" s="33"/>
    </row>
    <row r="186" spans="1:19" s="1" customFormat="1" ht="24" customHeight="1">
      <c r="A186" s="25" t="s">
        <v>289</v>
      </c>
      <c r="B186" s="25"/>
      <c r="C186" s="25"/>
      <c r="D186" s="25"/>
      <c r="E186" s="25"/>
      <c r="F186" s="25" t="s">
        <v>263</v>
      </c>
      <c r="G186" s="25"/>
      <c r="H186" s="25"/>
      <c r="I186" s="25"/>
      <c r="J186" s="25"/>
      <c r="K186" s="25"/>
      <c r="L186" s="26">
        <f>950000</f>
        <v>950000</v>
      </c>
      <c r="M186" s="32" t="s">
        <v>0</v>
      </c>
      <c r="N186" s="32"/>
      <c r="O186" s="32"/>
      <c r="P186" s="33" t="s">
        <v>0</v>
      </c>
      <c r="Q186" s="33"/>
      <c r="R186" s="33"/>
      <c r="S186" s="33"/>
    </row>
    <row r="187" spans="1:19" s="1" customFormat="1" ht="24" customHeight="1">
      <c r="A187" s="25" t="s">
        <v>290</v>
      </c>
      <c r="B187" s="25"/>
      <c r="C187" s="25"/>
      <c r="D187" s="25"/>
      <c r="E187" s="25"/>
      <c r="F187" s="25" t="s">
        <v>273</v>
      </c>
      <c r="G187" s="25"/>
      <c r="H187" s="25"/>
      <c r="I187" s="25"/>
      <c r="J187" s="25"/>
      <c r="K187" s="25"/>
      <c r="L187" s="26">
        <f>950000</f>
        <v>950000</v>
      </c>
      <c r="M187" s="32" t="s">
        <v>0</v>
      </c>
      <c r="N187" s="32"/>
      <c r="O187" s="32"/>
      <c r="P187" s="33" t="s">
        <v>0</v>
      </c>
      <c r="Q187" s="33"/>
      <c r="R187" s="33"/>
      <c r="S187" s="33"/>
    </row>
    <row r="188" spans="1:19" s="1" customFormat="1" ht="13.5" customHeight="1">
      <c r="A188" s="29" t="s">
        <v>37</v>
      </c>
      <c r="B188" s="30" t="s">
        <v>283</v>
      </c>
      <c r="C188" s="31" t="s">
        <v>291</v>
      </c>
      <c r="D188" s="31"/>
      <c r="E188" s="30" t="s">
        <v>275</v>
      </c>
      <c r="F188" s="25" t="s">
        <v>273</v>
      </c>
      <c r="G188" s="25"/>
      <c r="H188" s="25"/>
      <c r="I188" s="25"/>
      <c r="J188" s="25"/>
      <c r="K188" s="25"/>
      <c r="L188" s="26">
        <f>950000</f>
        <v>950000</v>
      </c>
      <c r="M188" s="32" t="s">
        <v>0</v>
      </c>
      <c r="N188" s="32"/>
      <c r="O188" s="32"/>
      <c r="P188" s="33" t="s">
        <v>0</v>
      </c>
      <c r="Q188" s="33"/>
      <c r="R188" s="33"/>
      <c r="S188" s="33"/>
    </row>
    <row r="189" spans="1:19" s="1" customFormat="1" ht="13.5" customHeight="1">
      <c r="A189" s="25" t="s">
        <v>292</v>
      </c>
      <c r="B189" s="25"/>
      <c r="C189" s="25"/>
      <c r="D189" s="25"/>
      <c r="E189" s="25"/>
      <c r="F189" s="25" t="s">
        <v>293</v>
      </c>
      <c r="G189" s="25"/>
      <c r="H189" s="25"/>
      <c r="I189" s="25"/>
      <c r="J189" s="25"/>
      <c r="K189" s="25"/>
      <c r="L189" s="26">
        <f aca="true" t="shared" si="2" ref="L189:L194">389328</f>
        <v>389328</v>
      </c>
      <c r="M189" s="27">
        <f aca="true" t="shared" si="3" ref="M189:M194">389328</f>
        <v>389328</v>
      </c>
      <c r="N189" s="27"/>
      <c r="O189" s="27"/>
      <c r="P189" s="28">
        <f aca="true" t="shared" si="4" ref="P189:P194">389328</f>
        <v>389328</v>
      </c>
      <c r="Q189" s="28"/>
      <c r="R189" s="28"/>
      <c r="S189" s="28"/>
    </row>
    <row r="190" spans="1:19" s="1" customFormat="1" ht="13.5" customHeight="1">
      <c r="A190" s="25" t="s">
        <v>294</v>
      </c>
      <c r="B190" s="25"/>
      <c r="C190" s="25"/>
      <c r="D190" s="25"/>
      <c r="E190" s="25"/>
      <c r="F190" s="25" t="s">
        <v>295</v>
      </c>
      <c r="G190" s="25"/>
      <c r="H190" s="25"/>
      <c r="I190" s="25"/>
      <c r="J190" s="25"/>
      <c r="K190" s="25"/>
      <c r="L190" s="26">
        <f t="shared" si="2"/>
        <v>389328</v>
      </c>
      <c r="M190" s="27">
        <f t="shared" si="3"/>
        <v>389328</v>
      </c>
      <c r="N190" s="27"/>
      <c r="O190" s="27"/>
      <c r="P190" s="28">
        <f t="shared" si="4"/>
        <v>389328</v>
      </c>
      <c r="Q190" s="28"/>
      <c r="R190" s="28"/>
      <c r="S190" s="28"/>
    </row>
    <row r="191" spans="1:19" s="1" customFormat="1" ht="33.75" customHeight="1">
      <c r="A191" s="25" t="s">
        <v>296</v>
      </c>
      <c r="B191" s="25"/>
      <c r="C191" s="25"/>
      <c r="D191" s="25"/>
      <c r="E191" s="25"/>
      <c r="F191" s="25" t="s">
        <v>43</v>
      </c>
      <c r="G191" s="25"/>
      <c r="H191" s="25"/>
      <c r="I191" s="25"/>
      <c r="J191" s="25"/>
      <c r="K191" s="25"/>
      <c r="L191" s="26">
        <f t="shared" si="2"/>
        <v>389328</v>
      </c>
      <c r="M191" s="27">
        <f t="shared" si="3"/>
        <v>389328</v>
      </c>
      <c r="N191" s="27"/>
      <c r="O191" s="27"/>
      <c r="P191" s="28">
        <f t="shared" si="4"/>
        <v>389328</v>
      </c>
      <c r="Q191" s="28"/>
      <c r="R191" s="28"/>
      <c r="S191" s="28"/>
    </row>
    <row r="192" spans="1:19" s="1" customFormat="1" ht="13.5" customHeight="1">
      <c r="A192" s="25" t="s">
        <v>297</v>
      </c>
      <c r="B192" s="25"/>
      <c r="C192" s="25"/>
      <c r="D192" s="25"/>
      <c r="E192" s="25"/>
      <c r="F192" s="25" t="s">
        <v>89</v>
      </c>
      <c r="G192" s="25"/>
      <c r="H192" s="25"/>
      <c r="I192" s="25"/>
      <c r="J192" s="25"/>
      <c r="K192" s="25"/>
      <c r="L192" s="26">
        <f t="shared" si="2"/>
        <v>389328</v>
      </c>
      <c r="M192" s="27">
        <f t="shared" si="3"/>
        <v>389328</v>
      </c>
      <c r="N192" s="27"/>
      <c r="O192" s="27"/>
      <c r="P192" s="28">
        <f t="shared" si="4"/>
        <v>389328</v>
      </c>
      <c r="Q192" s="28"/>
      <c r="R192" s="28"/>
      <c r="S192" s="28"/>
    </row>
    <row r="193" spans="1:19" s="1" customFormat="1" ht="24" customHeight="1">
      <c r="A193" s="25" t="s">
        <v>298</v>
      </c>
      <c r="B193" s="25"/>
      <c r="C193" s="25"/>
      <c r="D193" s="25"/>
      <c r="E193" s="25"/>
      <c r="F193" s="25" t="s">
        <v>299</v>
      </c>
      <c r="G193" s="25"/>
      <c r="H193" s="25"/>
      <c r="I193" s="25"/>
      <c r="J193" s="25"/>
      <c r="K193" s="25"/>
      <c r="L193" s="26">
        <f t="shared" si="2"/>
        <v>389328</v>
      </c>
      <c r="M193" s="27">
        <f t="shared" si="3"/>
        <v>389328</v>
      </c>
      <c r="N193" s="27"/>
      <c r="O193" s="27"/>
      <c r="P193" s="28">
        <f t="shared" si="4"/>
        <v>389328</v>
      </c>
      <c r="Q193" s="28"/>
      <c r="R193" s="28"/>
      <c r="S193" s="28"/>
    </row>
    <row r="194" spans="1:19" s="1" customFormat="1" ht="24" customHeight="1">
      <c r="A194" s="29" t="s">
        <v>37</v>
      </c>
      <c r="B194" s="30" t="s">
        <v>300</v>
      </c>
      <c r="C194" s="31" t="s">
        <v>93</v>
      </c>
      <c r="D194" s="31"/>
      <c r="E194" s="30" t="s">
        <v>301</v>
      </c>
      <c r="F194" s="25" t="s">
        <v>299</v>
      </c>
      <c r="G194" s="25"/>
      <c r="H194" s="25"/>
      <c r="I194" s="25"/>
      <c r="J194" s="25"/>
      <c r="K194" s="25"/>
      <c r="L194" s="26">
        <f t="shared" si="2"/>
        <v>389328</v>
      </c>
      <c r="M194" s="27">
        <f t="shared" si="3"/>
        <v>389328</v>
      </c>
      <c r="N194" s="27"/>
      <c r="O194" s="27"/>
      <c r="P194" s="28">
        <f t="shared" si="4"/>
        <v>389328</v>
      </c>
      <c r="Q194" s="28"/>
      <c r="R194" s="28"/>
      <c r="S194" s="28"/>
    </row>
    <row r="195" spans="1:19" s="1" customFormat="1" ht="13.5" customHeight="1">
      <c r="A195" s="25" t="s">
        <v>302</v>
      </c>
      <c r="B195" s="25"/>
      <c r="C195" s="25"/>
      <c r="D195" s="25"/>
      <c r="E195" s="25"/>
      <c r="F195" s="25" t="s">
        <v>303</v>
      </c>
      <c r="G195" s="25"/>
      <c r="H195" s="25"/>
      <c r="I195" s="25"/>
      <c r="J195" s="25"/>
      <c r="K195" s="25"/>
      <c r="L195" s="26">
        <f aca="true" t="shared" si="5" ref="L195:L200">3715300</f>
        <v>3715300</v>
      </c>
      <c r="M195" s="27">
        <f aca="true" t="shared" si="6" ref="M195:M200">3715300</f>
        <v>3715300</v>
      </c>
      <c r="N195" s="27"/>
      <c r="O195" s="27"/>
      <c r="P195" s="28">
        <f aca="true" t="shared" si="7" ref="P195:P200">3715300</f>
        <v>3715300</v>
      </c>
      <c r="Q195" s="28"/>
      <c r="R195" s="28"/>
      <c r="S195" s="28"/>
    </row>
    <row r="196" spans="1:19" s="1" customFormat="1" ht="13.5" customHeight="1">
      <c r="A196" s="25" t="s">
        <v>304</v>
      </c>
      <c r="B196" s="25"/>
      <c r="C196" s="25"/>
      <c r="D196" s="25"/>
      <c r="E196" s="25"/>
      <c r="F196" s="25" t="s">
        <v>305</v>
      </c>
      <c r="G196" s="25"/>
      <c r="H196" s="25"/>
      <c r="I196" s="25"/>
      <c r="J196" s="25"/>
      <c r="K196" s="25"/>
      <c r="L196" s="26">
        <f t="shared" si="5"/>
        <v>3715300</v>
      </c>
      <c r="M196" s="27">
        <f t="shared" si="6"/>
        <v>3715300</v>
      </c>
      <c r="N196" s="27"/>
      <c r="O196" s="27"/>
      <c r="P196" s="28">
        <f t="shared" si="7"/>
        <v>3715300</v>
      </c>
      <c r="Q196" s="28"/>
      <c r="R196" s="28"/>
      <c r="S196" s="28"/>
    </row>
    <row r="197" spans="1:19" s="1" customFormat="1" ht="24" customHeight="1">
      <c r="A197" s="25" t="s">
        <v>306</v>
      </c>
      <c r="B197" s="25"/>
      <c r="C197" s="25"/>
      <c r="D197" s="25"/>
      <c r="E197" s="25"/>
      <c r="F197" s="25" t="s">
        <v>261</v>
      </c>
      <c r="G197" s="25"/>
      <c r="H197" s="25"/>
      <c r="I197" s="25"/>
      <c r="J197" s="25"/>
      <c r="K197" s="25"/>
      <c r="L197" s="26">
        <f t="shared" si="5"/>
        <v>3715300</v>
      </c>
      <c r="M197" s="27">
        <f t="shared" si="6"/>
        <v>3715300</v>
      </c>
      <c r="N197" s="27"/>
      <c r="O197" s="27"/>
      <c r="P197" s="28">
        <f t="shared" si="7"/>
        <v>3715300</v>
      </c>
      <c r="Q197" s="28"/>
      <c r="R197" s="28"/>
      <c r="S197" s="28"/>
    </row>
    <row r="198" spans="1:19" s="1" customFormat="1" ht="24" customHeight="1">
      <c r="A198" s="25" t="s">
        <v>307</v>
      </c>
      <c r="B198" s="25"/>
      <c r="C198" s="25"/>
      <c r="D198" s="25"/>
      <c r="E198" s="25"/>
      <c r="F198" s="25" t="s">
        <v>263</v>
      </c>
      <c r="G198" s="25"/>
      <c r="H198" s="25"/>
      <c r="I198" s="25"/>
      <c r="J198" s="25"/>
      <c r="K198" s="25"/>
      <c r="L198" s="26">
        <f t="shared" si="5"/>
        <v>3715300</v>
      </c>
      <c r="M198" s="27">
        <f t="shared" si="6"/>
        <v>3715300</v>
      </c>
      <c r="N198" s="27"/>
      <c r="O198" s="27"/>
      <c r="P198" s="28">
        <f t="shared" si="7"/>
        <v>3715300</v>
      </c>
      <c r="Q198" s="28"/>
      <c r="R198" s="28"/>
      <c r="S198" s="28"/>
    </row>
    <row r="199" spans="1:19" s="1" customFormat="1" ht="45" customHeight="1">
      <c r="A199" s="25" t="s">
        <v>308</v>
      </c>
      <c r="B199" s="25"/>
      <c r="C199" s="25"/>
      <c r="D199" s="25"/>
      <c r="E199" s="25"/>
      <c r="F199" s="25" t="s">
        <v>265</v>
      </c>
      <c r="G199" s="25"/>
      <c r="H199" s="25"/>
      <c r="I199" s="25"/>
      <c r="J199" s="25"/>
      <c r="K199" s="25"/>
      <c r="L199" s="26">
        <f t="shared" si="5"/>
        <v>3715300</v>
      </c>
      <c r="M199" s="27">
        <f t="shared" si="6"/>
        <v>3715300</v>
      </c>
      <c r="N199" s="27"/>
      <c r="O199" s="27"/>
      <c r="P199" s="28">
        <f t="shared" si="7"/>
        <v>3715300</v>
      </c>
      <c r="Q199" s="28"/>
      <c r="R199" s="28"/>
      <c r="S199" s="28"/>
    </row>
    <row r="200" spans="1:19" s="1" customFormat="1" ht="45" customHeight="1" thickBot="1">
      <c r="A200" s="29" t="s">
        <v>37</v>
      </c>
      <c r="B200" s="30" t="s">
        <v>309</v>
      </c>
      <c r="C200" s="31" t="s">
        <v>267</v>
      </c>
      <c r="D200" s="31"/>
      <c r="E200" s="30" t="s">
        <v>268</v>
      </c>
      <c r="F200" s="25" t="s">
        <v>265</v>
      </c>
      <c r="G200" s="25"/>
      <c r="H200" s="25"/>
      <c r="I200" s="25"/>
      <c r="J200" s="25"/>
      <c r="K200" s="25"/>
      <c r="L200" s="26">
        <f t="shared" si="5"/>
        <v>3715300</v>
      </c>
      <c r="M200" s="27">
        <f t="shared" si="6"/>
        <v>3715300</v>
      </c>
      <c r="N200" s="27"/>
      <c r="O200" s="27"/>
      <c r="P200" s="28">
        <f t="shared" si="7"/>
        <v>3715300</v>
      </c>
      <c r="Q200" s="28"/>
      <c r="R200" s="28"/>
      <c r="S200" s="28"/>
    </row>
    <row r="201" spans="1:19" s="1" customFormat="1" ht="15" customHeight="1" thickBot="1">
      <c r="A201" s="35" t="s">
        <v>310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6">
        <f>125910469.78</f>
        <v>125910469.78</v>
      </c>
      <c r="M201" s="37">
        <f>99481034.23</f>
        <v>99481034.23</v>
      </c>
      <c r="N201" s="37"/>
      <c r="O201" s="37"/>
      <c r="P201" s="38">
        <f>100423034.23</f>
        <v>100423034.23</v>
      </c>
      <c r="Q201" s="38"/>
      <c r="R201" s="38"/>
      <c r="S201" s="38"/>
    </row>
    <row r="202" spans="1:19" s="1" customFormat="1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8"/>
      <c r="M202" s="48"/>
      <c r="N202" s="48"/>
      <c r="O202" s="48"/>
      <c r="P202" s="48"/>
      <c r="Q202" s="48"/>
      <c r="R202" s="48"/>
      <c r="S202" s="48"/>
    </row>
    <row r="203" spans="1:24" s="1" customFormat="1" ht="13.5" customHeight="1">
      <c r="A203" s="39" t="s">
        <v>311</v>
      </c>
      <c r="B203" s="39"/>
      <c r="C203" s="39"/>
      <c r="D203" s="39"/>
      <c r="E203" s="39"/>
      <c r="F203" s="39"/>
      <c r="G203" s="39"/>
      <c r="H203" s="39"/>
      <c r="I203" s="39"/>
      <c r="J203" s="40" t="s">
        <v>0</v>
      </c>
      <c r="K203" s="40"/>
      <c r="L203" s="40"/>
      <c r="M203" s="40"/>
      <c r="N203" s="40"/>
      <c r="O203" s="46" t="s">
        <v>317</v>
      </c>
      <c r="P203" s="46"/>
      <c r="Q203" s="46"/>
      <c r="R203" s="46"/>
      <c r="S203" s="46"/>
      <c r="T203" s="46"/>
      <c r="U203" s="46"/>
      <c r="V203" s="46"/>
      <c r="W203" s="46"/>
      <c r="X203" s="41" t="s">
        <v>0</v>
      </c>
    </row>
    <row r="204" spans="1:24" s="1" customFormat="1" ht="26.25" customHeight="1">
      <c r="A204" s="42" t="s">
        <v>0</v>
      </c>
      <c r="B204" s="42"/>
      <c r="C204" s="42"/>
      <c r="D204" s="42"/>
      <c r="E204" s="42"/>
      <c r="F204" s="42"/>
      <c r="G204" s="42"/>
      <c r="H204" s="42"/>
      <c r="I204" s="42"/>
      <c r="J204" s="41" t="s">
        <v>0</v>
      </c>
      <c r="K204" s="43" t="s">
        <v>312</v>
      </c>
      <c r="L204" s="43"/>
      <c r="M204" s="43"/>
      <c r="N204" s="41" t="s">
        <v>0</v>
      </c>
      <c r="O204" s="41" t="s">
        <v>0</v>
      </c>
      <c r="P204" s="43" t="s">
        <v>313</v>
      </c>
      <c r="Q204" s="43"/>
      <c r="R204" s="43"/>
      <c r="S204" s="43"/>
      <c r="T204" s="43"/>
      <c r="U204" s="43"/>
      <c r="V204" s="43"/>
      <c r="W204" s="44" t="s">
        <v>0</v>
      </c>
      <c r="X204" s="44"/>
    </row>
    <row r="205" spans="1:24" s="1" customFormat="1" ht="9" customHeight="1">
      <c r="A205" s="45" t="s">
        <v>0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</row>
    <row r="206" spans="1:24" s="1" customFormat="1" ht="13.5" customHeight="1">
      <c r="A206" s="39" t="s">
        <v>314</v>
      </c>
      <c r="B206" s="39"/>
      <c r="C206" s="39"/>
      <c r="D206" s="39"/>
      <c r="E206" s="39"/>
      <c r="F206" s="39"/>
      <c r="G206" s="39"/>
      <c r="H206" s="39"/>
      <c r="I206" s="39"/>
      <c r="J206" s="40" t="s">
        <v>0</v>
      </c>
      <c r="K206" s="40"/>
      <c r="L206" s="40"/>
      <c r="M206" s="40"/>
      <c r="N206" s="40"/>
      <c r="O206" s="46" t="s">
        <v>315</v>
      </c>
      <c r="P206" s="46"/>
      <c r="Q206" s="46"/>
      <c r="R206" s="46"/>
      <c r="S206" s="46"/>
      <c r="T206" s="46"/>
      <c r="U206" s="46"/>
      <c r="V206" s="46"/>
      <c r="W206" s="46"/>
      <c r="X206" s="41" t="s">
        <v>0</v>
      </c>
    </row>
    <row r="207" spans="1:24" s="1" customFormat="1" ht="33" customHeight="1">
      <c r="A207" s="42" t="s">
        <v>0</v>
      </c>
      <c r="B207" s="42"/>
      <c r="C207" s="42"/>
      <c r="D207" s="42"/>
      <c r="E207" s="42"/>
      <c r="F207" s="42"/>
      <c r="G207" s="42"/>
      <c r="H207" s="42"/>
      <c r="I207" s="42"/>
      <c r="J207" s="41" t="s">
        <v>0</v>
      </c>
      <c r="K207" s="43" t="s">
        <v>312</v>
      </c>
      <c r="L207" s="43"/>
      <c r="M207" s="43"/>
      <c r="N207" s="41" t="s">
        <v>0</v>
      </c>
      <c r="O207" s="44" t="s">
        <v>0</v>
      </c>
      <c r="P207" s="44"/>
      <c r="Q207" s="43" t="s">
        <v>313</v>
      </c>
      <c r="R207" s="43"/>
      <c r="S207" s="43"/>
      <c r="T207" s="43"/>
      <c r="U207" s="43"/>
      <c r="V207" s="43"/>
      <c r="W207" s="44" t="s">
        <v>0</v>
      </c>
      <c r="X207" s="44"/>
    </row>
    <row r="208" spans="1:19" s="1" customFormat="1" ht="13.5" customHeight="1">
      <c r="A208" s="3" t="s">
        <v>0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s="1" customFormat="1" ht="13.5" customHeight="1">
      <c r="A209" s="3" t="s">
        <v>0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s="1" customFormat="1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</sheetData>
  <sheetProtection/>
  <mergeCells count="802">
    <mergeCell ref="K207:M207"/>
    <mergeCell ref="Q207:V207"/>
    <mergeCell ref="W207:X207"/>
    <mergeCell ref="A208:S208"/>
    <mergeCell ref="A209:S209"/>
    <mergeCell ref="A210:S210"/>
    <mergeCell ref="J203:N203"/>
    <mergeCell ref="O203:W203"/>
    <mergeCell ref="K204:M204"/>
    <mergeCell ref="P204:V204"/>
    <mergeCell ref="W204:X204"/>
    <mergeCell ref="A205:X205"/>
    <mergeCell ref="J206:N206"/>
    <mergeCell ref="A206:I206"/>
    <mergeCell ref="A207:I207"/>
    <mergeCell ref="O207:P207"/>
    <mergeCell ref="O206:W206"/>
    <mergeCell ref="A203:I203"/>
    <mergeCell ref="A204:I204"/>
    <mergeCell ref="A201:K201"/>
    <mergeCell ref="M201:O201"/>
    <mergeCell ref="P201:S201"/>
    <mergeCell ref="A199:E199"/>
    <mergeCell ref="F199:K199"/>
    <mergeCell ref="M199:O199"/>
    <mergeCell ref="P199:S199"/>
    <mergeCell ref="C200:D200"/>
    <mergeCell ref="F200:K200"/>
    <mergeCell ref="M200:O200"/>
    <mergeCell ref="P200:S200"/>
    <mergeCell ref="A197:E197"/>
    <mergeCell ref="F197:K197"/>
    <mergeCell ref="M197:O197"/>
    <mergeCell ref="P197:S197"/>
    <mergeCell ref="A198:E198"/>
    <mergeCell ref="F198:K198"/>
    <mergeCell ref="M198:O198"/>
    <mergeCell ref="P198:S198"/>
    <mergeCell ref="A195:E195"/>
    <mergeCell ref="F195:K195"/>
    <mergeCell ref="M195:O195"/>
    <mergeCell ref="P195:S195"/>
    <mergeCell ref="A196:E196"/>
    <mergeCell ref="F196:K196"/>
    <mergeCell ref="M196:O196"/>
    <mergeCell ref="P196:S196"/>
    <mergeCell ref="A193:E193"/>
    <mergeCell ref="F193:K193"/>
    <mergeCell ref="M193:O193"/>
    <mergeCell ref="P193:S193"/>
    <mergeCell ref="C194:D194"/>
    <mergeCell ref="F194:K194"/>
    <mergeCell ref="M194:O194"/>
    <mergeCell ref="P194:S194"/>
    <mergeCell ref="A191:E191"/>
    <mergeCell ref="F191:K191"/>
    <mergeCell ref="M191:O191"/>
    <mergeCell ref="P191:S191"/>
    <mergeCell ref="A192:E192"/>
    <mergeCell ref="F192:K192"/>
    <mergeCell ref="M192:O192"/>
    <mergeCell ref="P192:S192"/>
    <mergeCell ref="A189:E189"/>
    <mergeCell ref="F189:K189"/>
    <mergeCell ref="M189:O189"/>
    <mergeCell ref="P189:S189"/>
    <mergeCell ref="A190:E190"/>
    <mergeCell ref="F190:K190"/>
    <mergeCell ref="M190:O190"/>
    <mergeCell ref="P190:S190"/>
    <mergeCell ref="A187:E187"/>
    <mergeCell ref="F187:K187"/>
    <mergeCell ref="M187:O187"/>
    <mergeCell ref="P187:S187"/>
    <mergeCell ref="C188:D188"/>
    <mergeCell ref="F188:K188"/>
    <mergeCell ref="M188:O188"/>
    <mergeCell ref="P188:S188"/>
    <mergeCell ref="A185:E185"/>
    <mergeCell ref="F185:K185"/>
    <mergeCell ref="M185:O185"/>
    <mergeCell ref="P185:S185"/>
    <mergeCell ref="A186:E186"/>
    <mergeCell ref="F186:K186"/>
    <mergeCell ref="M186:O186"/>
    <mergeCell ref="P186:S186"/>
    <mergeCell ref="A183:E183"/>
    <mergeCell ref="F183:K183"/>
    <mergeCell ref="M183:O183"/>
    <mergeCell ref="P183:S183"/>
    <mergeCell ref="C184:D184"/>
    <mergeCell ref="F184:K184"/>
    <mergeCell ref="M184:O184"/>
    <mergeCell ref="P184:S184"/>
    <mergeCell ref="A181:E181"/>
    <mergeCell ref="F181:K181"/>
    <mergeCell ref="M181:O181"/>
    <mergeCell ref="P181:S181"/>
    <mergeCell ref="A182:E182"/>
    <mergeCell ref="F182:K182"/>
    <mergeCell ref="M182:O182"/>
    <mergeCell ref="P182:S182"/>
    <mergeCell ref="A179:E179"/>
    <mergeCell ref="F179:K179"/>
    <mergeCell ref="M179:O179"/>
    <mergeCell ref="P179:S179"/>
    <mergeCell ref="C180:D180"/>
    <mergeCell ref="F180:K180"/>
    <mergeCell ref="M180:O180"/>
    <mergeCell ref="P180:S180"/>
    <mergeCell ref="A177:E177"/>
    <mergeCell ref="F177:K177"/>
    <mergeCell ref="M177:O177"/>
    <mergeCell ref="P177:S177"/>
    <mergeCell ref="A178:E178"/>
    <mergeCell ref="F178:K178"/>
    <mergeCell ref="M178:O178"/>
    <mergeCell ref="P178:S178"/>
    <mergeCell ref="A175:E175"/>
    <mergeCell ref="F175:K175"/>
    <mergeCell ref="M175:O175"/>
    <mergeCell ref="P175:S175"/>
    <mergeCell ref="A176:E176"/>
    <mergeCell ref="F176:K176"/>
    <mergeCell ref="M176:O176"/>
    <mergeCell ref="P176:S176"/>
    <mergeCell ref="A173:E173"/>
    <mergeCell ref="F173:K173"/>
    <mergeCell ref="M173:O173"/>
    <mergeCell ref="P173:S173"/>
    <mergeCell ref="C174:D174"/>
    <mergeCell ref="F174:K174"/>
    <mergeCell ref="M174:O174"/>
    <mergeCell ref="P174:S174"/>
    <mergeCell ref="A171:E171"/>
    <mergeCell ref="F171:K171"/>
    <mergeCell ref="M171:O171"/>
    <mergeCell ref="P171:S171"/>
    <mergeCell ref="A172:E172"/>
    <mergeCell ref="F172:K172"/>
    <mergeCell ref="M172:O172"/>
    <mergeCell ref="P172:S172"/>
    <mergeCell ref="A169:E169"/>
    <mergeCell ref="F169:K169"/>
    <mergeCell ref="M169:O169"/>
    <mergeCell ref="P169:S169"/>
    <mergeCell ref="C170:D170"/>
    <mergeCell ref="F170:K170"/>
    <mergeCell ref="M170:O170"/>
    <mergeCell ref="P170:S170"/>
    <mergeCell ref="A167:E167"/>
    <mergeCell ref="F167:K167"/>
    <mergeCell ref="M167:O167"/>
    <mergeCell ref="P167:S167"/>
    <mergeCell ref="A168:E168"/>
    <mergeCell ref="F168:K168"/>
    <mergeCell ref="M168:O168"/>
    <mergeCell ref="P168:S168"/>
    <mergeCell ref="A165:E165"/>
    <mergeCell ref="F165:K165"/>
    <mergeCell ref="M165:O165"/>
    <mergeCell ref="P165:S165"/>
    <mergeCell ref="A166:E166"/>
    <mergeCell ref="F166:K166"/>
    <mergeCell ref="M166:O166"/>
    <mergeCell ref="P166:S166"/>
    <mergeCell ref="A163:E163"/>
    <mergeCell ref="F163:K163"/>
    <mergeCell ref="M163:O163"/>
    <mergeCell ref="P163:S163"/>
    <mergeCell ref="C164:D164"/>
    <mergeCell ref="F164:K164"/>
    <mergeCell ref="M164:O164"/>
    <mergeCell ref="P164:S164"/>
    <mergeCell ref="A161:E161"/>
    <mergeCell ref="F161:K161"/>
    <mergeCell ref="M161:O161"/>
    <mergeCell ref="P161:S161"/>
    <mergeCell ref="C162:D162"/>
    <mergeCell ref="F162:K162"/>
    <mergeCell ref="M162:O162"/>
    <mergeCell ref="P162:S162"/>
    <mergeCell ref="A159:E159"/>
    <mergeCell ref="F159:K159"/>
    <mergeCell ref="M159:O159"/>
    <mergeCell ref="P159:S159"/>
    <mergeCell ref="A160:E160"/>
    <mergeCell ref="F160:K160"/>
    <mergeCell ref="M160:O160"/>
    <mergeCell ref="P160:S160"/>
    <mergeCell ref="A157:E157"/>
    <mergeCell ref="F157:K157"/>
    <mergeCell ref="M157:O157"/>
    <mergeCell ref="P157:S157"/>
    <mergeCell ref="A158:E158"/>
    <mergeCell ref="F158:K158"/>
    <mergeCell ref="M158:O158"/>
    <mergeCell ref="P158:S158"/>
    <mergeCell ref="A155:E155"/>
    <mergeCell ref="F155:K155"/>
    <mergeCell ref="M155:O155"/>
    <mergeCell ref="P155:S155"/>
    <mergeCell ref="C156:D156"/>
    <mergeCell ref="F156:K156"/>
    <mergeCell ref="M156:O156"/>
    <mergeCell ref="P156:S156"/>
    <mergeCell ref="C153:D153"/>
    <mergeCell ref="F153:K153"/>
    <mergeCell ref="M153:O153"/>
    <mergeCell ref="P153:S153"/>
    <mergeCell ref="A154:E154"/>
    <mergeCell ref="F154:K154"/>
    <mergeCell ref="M154:O154"/>
    <mergeCell ref="P154:S154"/>
    <mergeCell ref="A151:E151"/>
    <mergeCell ref="F151:K151"/>
    <mergeCell ref="M151:O151"/>
    <mergeCell ref="P151:S151"/>
    <mergeCell ref="A152:E152"/>
    <mergeCell ref="F152:K152"/>
    <mergeCell ref="M152:O152"/>
    <mergeCell ref="P152:S152"/>
    <mergeCell ref="A149:E149"/>
    <mergeCell ref="F149:K149"/>
    <mergeCell ref="M149:O149"/>
    <mergeCell ref="P149:S149"/>
    <mergeCell ref="C150:D150"/>
    <mergeCell ref="F150:K150"/>
    <mergeCell ref="M150:O150"/>
    <mergeCell ref="P150:S150"/>
    <mergeCell ref="C147:D147"/>
    <mergeCell ref="F147:K147"/>
    <mergeCell ref="M147:O147"/>
    <mergeCell ref="P147:S147"/>
    <mergeCell ref="A148:E148"/>
    <mergeCell ref="F148:K148"/>
    <mergeCell ref="M148:O148"/>
    <mergeCell ref="P148:S148"/>
    <mergeCell ref="A145:E145"/>
    <mergeCell ref="F145:K145"/>
    <mergeCell ref="M145:O145"/>
    <mergeCell ref="P145:S145"/>
    <mergeCell ref="A146:E146"/>
    <mergeCell ref="F146:K146"/>
    <mergeCell ref="M146:O146"/>
    <mergeCell ref="P146:S146"/>
    <mergeCell ref="C143:D143"/>
    <mergeCell ref="F143:K143"/>
    <mergeCell ref="M143:O143"/>
    <mergeCell ref="P143:S143"/>
    <mergeCell ref="A144:E144"/>
    <mergeCell ref="F144:K144"/>
    <mergeCell ref="M144:O144"/>
    <mergeCell ref="P144:S144"/>
    <mergeCell ref="A141:E141"/>
    <mergeCell ref="F141:K141"/>
    <mergeCell ref="M141:O141"/>
    <mergeCell ref="P141:S141"/>
    <mergeCell ref="A142:E142"/>
    <mergeCell ref="F142:K142"/>
    <mergeCell ref="M142:O142"/>
    <mergeCell ref="P142:S142"/>
    <mergeCell ref="A139:E139"/>
    <mergeCell ref="F139:K139"/>
    <mergeCell ref="M139:O139"/>
    <mergeCell ref="P139:S139"/>
    <mergeCell ref="A140:E140"/>
    <mergeCell ref="F140:K140"/>
    <mergeCell ref="M140:O140"/>
    <mergeCell ref="P140:S140"/>
    <mergeCell ref="A137:E137"/>
    <mergeCell ref="F137:K137"/>
    <mergeCell ref="M137:O137"/>
    <mergeCell ref="P137:S137"/>
    <mergeCell ref="C138:D138"/>
    <mergeCell ref="F138:K138"/>
    <mergeCell ref="M138:O138"/>
    <mergeCell ref="P138:S138"/>
    <mergeCell ref="A135:E135"/>
    <mergeCell ref="F135:K135"/>
    <mergeCell ref="M135:O135"/>
    <mergeCell ref="P135:S135"/>
    <mergeCell ref="A136:E136"/>
    <mergeCell ref="F136:K136"/>
    <mergeCell ref="M136:O136"/>
    <mergeCell ref="P136:S136"/>
    <mergeCell ref="C133:D133"/>
    <mergeCell ref="F133:K133"/>
    <mergeCell ref="M133:O133"/>
    <mergeCell ref="P133:S133"/>
    <mergeCell ref="A134:E134"/>
    <mergeCell ref="F134:K134"/>
    <mergeCell ref="M134:O134"/>
    <mergeCell ref="P134:S134"/>
    <mergeCell ref="A131:E131"/>
    <mergeCell ref="F131:K131"/>
    <mergeCell ref="M131:O131"/>
    <mergeCell ref="P131:S131"/>
    <mergeCell ref="A132:E132"/>
    <mergeCell ref="F132:K132"/>
    <mergeCell ref="M132:O132"/>
    <mergeCell ref="P132:S132"/>
    <mergeCell ref="C129:D129"/>
    <mergeCell ref="F129:K129"/>
    <mergeCell ref="M129:O129"/>
    <mergeCell ref="P129:S129"/>
    <mergeCell ref="A130:E130"/>
    <mergeCell ref="F130:K130"/>
    <mergeCell ref="M130:O130"/>
    <mergeCell ref="P130:S130"/>
    <mergeCell ref="A127:E127"/>
    <mergeCell ref="F127:K127"/>
    <mergeCell ref="M127:O127"/>
    <mergeCell ref="P127:S127"/>
    <mergeCell ref="A128:E128"/>
    <mergeCell ref="F128:K128"/>
    <mergeCell ref="M128:O128"/>
    <mergeCell ref="P128:S128"/>
    <mergeCell ref="A125:E125"/>
    <mergeCell ref="F125:K125"/>
    <mergeCell ref="M125:O125"/>
    <mergeCell ref="P125:S125"/>
    <mergeCell ref="A126:E126"/>
    <mergeCell ref="F126:K126"/>
    <mergeCell ref="M126:O126"/>
    <mergeCell ref="P126:S126"/>
    <mergeCell ref="C123:D123"/>
    <mergeCell ref="F123:K123"/>
    <mergeCell ref="M123:O123"/>
    <mergeCell ref="P123:S123"/>
    <mergeCell ref="A124:E124"/>
    <mergeCell ref="F124:K124"/>
    <mergeCell ref="M124:O124"/>
    <mergeCell ref="P124:S124"/>
    <mergeCell ref="A121:E121"/>
    <mergeCell ref="F121:K121"/>
    <mergeCell ref="M121:O121"/>
    <mergeCell ref="P121:S121"/>
    <mergeCell ref="A122:E122"/>
    <mergeCell ref="F122:K122"/>
    <mergeCell ref="M122:O122"/>
    <mergeCell ref="P122:S122"/>
    <mergeCell ref="C119:D119"/>
    <mergeCell ref="F119:K119"/>
    <mergeCell ref="M119:O119"/>
    <mergeCell ref="P119:S119"/>
    <mergeCell ref="A120:E120"/>
    <mergeCell ref="F120:K120"/>
    <mergeCell ref="M120:O120"/>
    <mergeCell ref="P120:S120"/>
    <mergeCell ref="A117:E117"/>
    <mergeCell ref="F117:K117"/>
    <mergeCell ref="M117:O117"/>
    <mergeCell ref="P117:S117"/>
    <mergeCell ref="A118:E118"/>
    <mergeCell ref="F118:K118"/>
    <mergeCell ref="M118:O118"/>
    <mergeCell ref="P118:S118"/>
    <mergeCell ref="C115:D115"/>
    <mergeCell ref="F115:K115"/>
    <mergeCell ref="M115:O115"/>
    <mergeCell ref="P115:S115"/>
    <mergeCell ref="A116:E116"/>
    <mergeCell ref="F116:K116"/>
    <mergeCell ref="M116:O116"/>
    <mergeCell ref="P116:S116"/>
    <mergeCell ref="A113:E113"/>
    <mergeCell ref="F113:K113"/>
    <mergeCell ref="M113:O113"/>
    <mergeCell ref="P113:S113"/>
    <mergeCell ref="A114:E114"/>
    <mergeCell ref="F114:K114"/>
    <mergeCell ref="M114:O114"/>
    <mergeCell ref="P114:S114"/>
    <mergeCell ref="A111:E111"/>
    <mergeCell ref="F111:K111"/>
    <mergeCell ref="M111:O111"/>
    <mergeCell ref="P111:S111"/>
    <mergeCell ref="A112:E112"/>
    <mergeCell ref="F112:K112"/>
    <mergeCell ref="M112:O112"/>
    <mergeCell ref="P112:S112"/>
    <mergeCell ref="A109:E109"/>
    <mergeCell ref="F109:K109"/>
    <mergeCell ref="M109:O109"/>
    <mergeCell ref="P109:S109"/>
    <mergeCell ref="C110:D110"/>
    <mergeCell ref="F110:K110"/>
    <mergeCell ref="M110:O110"/>
    <mergeCell ref="P110:S110"/>
    <mergeCell ref="A107:E107"/>
    <mergeCell ref="F107:K107"/>
    <mergeCell ref="M107:O107"/>
    <mergeCell ref="P107:S107"/>
    <mergeCell ref="A108:E108"/>
    <mergeCell ref="F108:K108"/>
    <mergeCell ref="M108:O108"/>
    <mergeCell ref="P108:S108"/>
    <mergeCell ref="C105:D105"/>
    <mergeCell ref="F105:K105"/>
    <mergeCell ref="M105:O105"/>
    <mergeCell ref="P105:S105"/>
    <mergeCell ref="A106:E106"/>
    <mergeCell ref="F106:K106"/>
    <mergeCell ref="M106:O106"/>
    <mergeCell ref="P106:S106"/>
    <mergeCell ref="A103:E103"/>
    <mergeCell ref="F103:K103"/>
    <mergeCell ref="M103:O103"/>
    <mergeCell ref="P103:S103"/>
    <mergeCell ref="A104:E104"/>
    <mergeCell ref="F104:K104"/>
    <mergeCell ref="M104:O104"/>
    <mergeCell ref="P104:S104"/>
    <mergeCell ref="A101:E101"/>
    <mergeCell ref="F101:K101"/>
    <mergeCell ref="M101:O101"/>
    <mergeCell ref="P101:S101"/>
    <mergeCell ref="A102:E102"/>
    <mergeCell ref="F102:K102"/>
    <mergeCell ref="M102:O102"/>
    <mergeCell ref="P102:S102"/>
    <mergeCell ref="C99:D99"/>
    <mergeCell ref="F99:K99"/>
    <mergeCell ref="M99:O99"/>
    <mergeCell ref="P99:S99"/>
    <mergeCell ref="A100:E100"/>
    <mergeCell ref="F100:K100"/>
    <mergeCell ref="M100:O100"/>
    <mergeCell ref="P100:S100"/>
    <mergeCell ref="A97:E97"/>
    <mergeCell ref="F97:K97"/>
    <mergeCell ref="M97:O97"/>
    <mergeCell ref="P97:S97"/>
    <mergeCell ref="A98:E98"/>
    <mergeCell ref="F98:K98"/>
    <mergeCell ref="M98:O98"/>
    <mergeCell ref="P98:S98"/>
    <mergeCell ref="A95:E95"/>
    <mergeCell ref="F95:K95"/>
    <mergeCell ref="M95:O95"/>
    <mergeCell ref="P95:S95"/>
    <mergeCell ref="C96:D96"/>
    <mergeCell ref="F96:K96"/>
    <mergeCell ref="M96:O96"/>
    <mergeCell ref="P96:S96"/>
    <mergeCell ref="A93:E93"/>
    <mergeCell ref="F93:K93"/>
    <mergeCell ref="M93:O93"/>
    <mergeCell ref="P93:S93"/>
    <mergeCell ref="A94:E94"/>
    <mergeCell ref="F94:K94"/>
    <mergeCell ref="M94:O94"/>
    <mergeCell ref="P94:S94"/>
    <mergeCell ref="C91:D91"/>
    <mergeCell ref="F91:K91"/>
    <mergeCell ref="M91:O91"/>
    <mergeCell ref="P91:S91"/>
    <mergeCell ref="A92:E92"/>
    <mergeCell ref="F92:K92"/>
    <mergeCell ref="M92:O92"/>
    <mergeCell ref="P92:S92"/>
    <mergeCell ref="A89:E89"/>
    <mergeCell ref="F89:K89"/>
    <mergeCell ref="M89:O89"/>
    <mergeCell ref="P89:S89"/>
    <mergeCell ref="A90:E90"/>
    <mergeCell ref="F90:K90"/>
    <mergeCell ref="M90:O90"/>
    <mergeCell ref="P90:S90"/>
    <mergeCell ref="A87:E87"/>
    <mergeCell ref="F87:K87"/>
    <mergeCell ref="M87:O87"/>
    <mergeCell ref="P87:S87"/>
    <mergeCell ref="C88:D88"/>
    <mergeCell ref="F88:K88"/>
    <mergeCell ref="M88:O88"/>
    <mergeCell ref="P88:S88"/>
    <mergeCell ref="A85:E85"/>
    <mergeCell ref="F85:K85"/>
    <mergeCell ref="M85:O85"/>
    <mergeCell ref="P85:S85"/>
    <mergeCell ref="A86:E86"/>
    <mergeCell ref="F86:K86"/>
    <mergeCell ref="M86:O86"/>
    <mergeCell ref="P86:S86"/>
    <mergeCell ref="C83:D83"/>
    <mergeCell ref="F83:K83"/>
    <mergeCell ref="M83:O83"/>
    <mergeCell ref="P83:S83"/>
    <mergeCell ref="A84:E84"/>
    <mergeCell ref="F84:K84"/>
    <mergeCell ref="M84:O84"/>
    <mergeCell ref="P84:S84"/>
    <mergeCell ref="C81:D81"/>
    <mergeCell ref="F81:K81"/>
    <mergeCell ref="M81:O81"/>
    <mergeCell ref="P81:S81"/>
    <mergeCell ref="A82:E82"/>
    <mergeCell ref="F82:K82"/>
    <mergeCell ref="M82:O82"/>
    <mergeCell ref="P82:S82"/>
    <mergeCell ref="A79:E79"/>
    <mergeCell ref="F79:K79"/>
    <mergeCell ref="M79:O79"/>
    <mergeCell ref="P79:S79"/>
    <mergeCell ref="A80:E80"/>
    <mergeCell ref="F80:K80"/>
    <mergeCell ref="M80:O80"/>
    <mergeCell ref="P80:S80"/>
    <mergeCell ref="A77:E77"/>
    <mergeCell ref="F77:K77"/>
    <mergeCell ref="M77:O77"/>
    <mergeCell ref="P77:S77"/>
    <mergeCell ref="C78:D78"/>
    <mergeCell ref="F78:K78"/>
    <mergeCell ref="M78:O78"/>
    <mergeCell ref="P78:S78"/>
    <mergeCell ref="A75:E75"/>
    <mergeCell ref="F75:K75"/>
    <mergeCell ref="M75:O75"/>
    <mergeCell ref="P75:S75"/>
    <mergeCell ref="A76:E76"/>
    <mergeCell ref="F76:K76"/>
    <mergeCell ref="M76:O76"/>
    <mergeCell ref="P76:S76"/>
    <mergeCell ref="A73:E73"/>
    <mergeCell ref="F73:K73"/>
    <mergeCell ref="M73:O73"/>
    <mergeCell ref="P73:S73"/>
    <mergeCell ref="A74:E74"/>
    <mergeCell ref="F74:K74"/>
    <mergeCell ref="M74:O74"/>
    <mergeCell ref="P74:S74"/>
    <mergeCell ref="A71:E71"/>
    <mergeCell ref="F71:K71"/>
    <mergeCell ref="M71:O71"/>
    <mergeCell ref="P71:S71"/>
    <mergeCell ref="C72:D72"/>
    <mergeCell ref="F72:K72"/>
    <mergeCell ref="M72:O72"/>
    <mergeCell ref="P72:S72"/>
    <mergeCell ref="A69:E69"/>
    <mergeCell ref="F69:K69"/>
    <mergeCell ref="M69:O69"/>
    <mergeCell ref="P69:S69"/>
    <mergeCell ref="C70:D70"/>
    <mergeCell ref="F70:K70"/>
    <mergeCell ref="M70:O70"/>
    <mergeCell ref="P70:S70"/>
    <mergeCell ref="A67:E67"/>
    <mergeCell ref="F67:K67"/>
    <mergeCell ref="M67:O67"/>
    <mergeCell ref="P67:S67"/>
    <mergeCell ref="A68:E68"/>
    <mergeCell ref="F68:K68"/>
    <mergeCell ref="M68:O68"/>
    <mergeCell ref="P68:S68"/>
    <mergeCell ref="A65:E65"/>
    <mergeCell ref="F65:K65"/>
    <mergeCell ref="M65:O65"/>
    <mergeCell ref="P65:S65"/>
    <mergeCell ref="A66:E66"/>
    <mergeCell ref="F66:K66"/>
    <mergeCell ref="M66:O66"/>
    <mergeCell ref="P66:S66"/>
    <mergeCell ref="A63:E63"/>
    <mergeCell ref="F63:K63"/>
    <mergeCell ref="M63:O63"/>
    <mergeCell ref="P63:S63"/>
    <mergeCell ref="C64:D64"/>
    <mergeCell ref="F64:K64"/>
    <mergeCell ref="M64:O64"/>
    <mergeCell ref="P64:S64"/>
    <mergeCell ref="A61:E61"/>
    <mergeCell ref="F61:K61"/>
    <mergeCell ref="M61:O61"/>
    <mergeCell ref="P61:S61"/>
    <mergeCell ref="A62:E62"/>
    <mergeCell ref="F62:K62"/>
    <mergeCell ref="M62:O62"/>
    <mergeCell ref="P62:S62"/>
    <mergeCell ref="A59:E59"/>
    <mergeCell ref="F59:K59"/>
    <mergeCell ref="M59:O59"/>
    <mergeCell ref="P59:S59"/>
    <mergeCell ref="C60:D60"/>
    <mergeCell ref="F60:K60"/>
    <mergeCell ref="M60:O60"/>
    <mergeCell ref="P60:S60"/>
    <mergeCell ref="A57:E57"/>
    <mergeCell ref="F57:K57"/>
    <mergeCell ref="M57:O57"/>
    <mergeCell ref="P57:S57"/>
    <mergeCell ref="A58:E58"/>
    <mergeCell ref="F58:K58"/>
    <mergeCell ref="M58:O58"/>
    <mergeCell ref="P58:S58"/>
    <mergeCell ref="A55:E55"/>
    <mergeCell ref="F55:K55"/>
    <mergeCell ref="M55:O55"/>
    <mergeCell ref="P55:S55"/>
    <mergeCell ref="C56:D56"/>
    <mergeCell ref="F56:K56"/>
    <mergeCell ref="M56:O56"/>
    <mergeCell ref="P56:S56"/>
    <mergeCell ref="A53:E53"/>
    <mergeCell ref="F53:K53"/>
    <mergeCell ref="M53:O53"/>
    <mergeCell ref="P53:S53"/>
    <mergeCell ref="C54:D54"/>
    <mergeCell ref="F54:K54"/>
    <mergeCell ref="M54:O54"/>
    <mergeCell ref="P54:S54"/>
    <mergeCell ref="A51:E51"/>
    <mergeCell ref="F51:K51"/>
    <mergeCell ref="M51:O51"/>
    <mergeCell ref="P51:S51"/>
    <mergeCell ref="C52:D52"/>
    <mergeCell ref="F52:K52"/>
    <mergeCell ref="M52:O52"/>
    <mergeCell ref="P52:S52"/>
    <mergeCell ref="A49:E49"/>
    <mergeCell ref="F49:K49"/>
    <mergeCell ref="M49:O49"/>
    <mergeCell ref="P49:S49"/>
    <mergeCell ref="C50:D50"/>
    <mergeCell ref="F50:K50"/>
    <mergeCell ref="M50:O50"/>
    <mergeCell ref="P50:S50"/>
    <mergeCell ref="A47:E47"/>
    <mergeCell ref="F47:K47"/>
    <mergeCell ref="M47:O47"/>
    <mergeCell ref="P47:S47"/>
    <mergeCell ref="A48:E48"/>
    <mergeCell ref="F48:K48"/>
    <mergeCell ref="M48:O48"/>
    <mergeCell ref="P48:S48"/>
    <mergeCell ref="C45:D45"/>
    <mergeCell ref="F45:K45"/>
    <mergeCell ref="M45:O45"/>
    <mergeCell ref="P45:S45"/>
    <mergeCell ref="A46:E46"/>
    <mergeCell ref="F46:K46"/>
    <mergeCell ref="M46:O46"/>
    <mergeCell ref="P46:S46"/>
    <mergeCell ref="A43:E43"/>
    <mergeCell ref="F43:K43"/>
    <mergeCell ref="M43:O43"/>
    <mergeCell ref="P43:S43"/>
    <mergeCell ref="A44:E44"/>
    <mergeCell ref="F44:K44"/>
    <mergeCell ref="M44:O44"/>
    <mergeCell ref="P44:S44"/>
    <mergeCell ref="A41:E41"/>
    <mergeCell ref="F41:K41"/>
    <mergeCell ref="M41:O41"/>
    <mergeCell ref="P41:S41"/>
    <mergeCell ref="A42:E42"/>
    <mergeCell ref="F42:K42"/>
    <mergeCell ref="M42:O42"/>
    <mergeCell ref="P42:S42"/>
    <mergeCell ref="A39:E39"/>
    <mergeCell ref="F39:K39"/>
    <mergeCell ref="M39:O39"/>
    <mergeCell ref="P39:S39"/>
    <mergeCell ref="C40:D40"/>
    <mergeCell ref="F40:K40"/>
    <mergeCell ref="M40:O40"/>
    <mergeCell ref="P40:S40"/>
    <mergeCell ref="C37:D37"/>
    <mergeCell ref="F37:K37"/>
    <mergeCell ref="M37:O37"/>
    <mergeCell ref="P37:S37"/>
    <mergeCell ref="A38:E38"/>
    <mergeCell ref="F38:K38"/>
    <mergeCell ref="M38:O38"/>
    <mergeCell ref="P38:S38"/>
    <mergeCell ref="C35:D35"/>
    <mergeCell ref="F35:K35"/>
    <mergeCell ref="M35:O35"/>
    <mergeCell ref="P35:S35"/>
    <mergeCell ref="A36:E36"/>
    <mergeCell ref="F36:K36"/>
    <mergeCell ref="M36:O36"/>
    <mergeCell ref="P36:S36"/>
    <mergeCell ref="A33:E33"/>
    <mergeCell ref="F33:K33"/>
    <mergeCell ref="M33:O33"/>
    <mergeCell ref="P33:S33"/>
    <mergeCell ref="A34:E34"/>
    <mergeCell ref="F34:K34"/>
    <mergeCell ref="M34:O34"/>
    <mergeCell ref="P34:S34"/>
    <mergeCell ref="A31:E31"/>
    <mergeCell ref="F31:K31"/>
    <mergeCell ref="M31:O31"/>
    <mergeCell ref="P31:S31"/>
    <mergeCell ref="C32:D32"/>
    <mergeCell ref="F32:K32"/>
    <mergeCell ref="M32:O32"/>
    <mergeCell ref="P32:S32"/>
    <mergeCell ref="A29:E29"/>
    <mergeCell ref="F29:K29"/>
    <mergeCell ref="M29:O29"/>
    <mergeCell ref="P29:S29"/>
    <mergeCell ref="C30:D30"/>
    <mergeCell ref="F30:K30"/>
    <mergeCell ref="M30:O30"/>
    <mergeCell ref="P30:S30"/>
    <mergeCell ref="A27:E27"/>
    <mergeCell ref="F27:K27"/>
    <mergeCell ref="M27:O27"/>
    <mergeCell ref="P27:S27"/>
    <mergeCell ref="A28:E28"/>
    <mergeCell ref="F28:K28"/>
    <mergeCell ref="M28:O28"/>
    <mergeCell ref="P28:S28"/>
    <mergeCell ref="C25:D25"/>
    <mergeCell ref="F25:K25"/>
    <mergeCell ref="M25:O25"/>
    <mergeCell ref="P25:S25"/>
    <mergeCell ref="A26:E26"/>
    <mergeCell ref="F26:K26"/>
    <mergeCell ref="M26:O26"/>
    <mergeCell ref="P26:S26"/>
    <mergeCell ref="C23:D23"/>
    <mergeCell ref="F23:K23"/>
    <mergeCell ref="M23:O23"/>
    <mergeCell ref="P23:S23"/>
    <mergeCell ref="A24:E24"/>
    <mergeCell ref="F24:K24"/>
    <mergeCell ref="M24:O24"/>
    <mergeCell ref="P24:S24"/>
    <mergeCell ref="A21:E21"/>
    <mergeCell ref="F21:K21"/>
    <mergeCell ref="M21:O21"/>
    <mergeCell ref="P21:S21"/>
    <mergeCell ref="A22:E22"/>
    <mergeCell ref="F22:K22"/>
    <mergeCell ref="M22:O22"/>
    <mergeCell ref="P22:S22"/>
    <mergeCell ref="A19:E19"/>
    <mergeCell ref="F19:K19"/>
    <mergeCell ref="M19:O19"/>
    <mergeCell ref="P19:S19"/>
    <mergeCell ref="A20:E20"/>
    <mergeCell ref="F20:K20"/>
    <mergeCell ref="M20:O20"/>
    <mergeCell ref="P20:S20"/>
    <mergeCell ref="A17:E17"/>
    <mergeCell ref="F17:K17"/>
    <mergeCell ref="M17:O17"/>
    <mergeCell ref="P17:S17"/>
    <mergeCell ref="A18:E18"/>
    <mergeCell ref="F18:K18"/>
    <mergeCell ref="M18:O18"/>
    <mergeCell ref="P18:S18"/>
    <mergeCell ref="M15:O15"/>
    <mergeCell ref="P15:S15"/>
    <mergeCell ref="C16:D16"/>
    <mergeCell ref="F16:K16"/>
    <mergeCell ref="M16:O16"/>
    <mergeCell ref="P16:S16"/>
    <mergeCell ref="A10:S10"/>
    <mergeCell ref="A11:S11"/>
    <mergeCell ref="A12:S12"/>
    <mergeCell ref="A13:S13"/>
    <mergeCell ref="A14:E14"/>
    <mergeCell ref="C15:D15"/>
    <mergeCell ref="F14:K15"/>
    <mergeCell ref="L14:L15"/>
    <mergeCell ref="M14:S14"/>
    <mergeCell ref="A8:C8"/>
    <mergeCell ref="D8:N8"/>
    <mergeCell ref="O8:P8"/>
    <mergeCell ref="Q8:S8"/>
    <mergeCell ref="A9:G9"/>
    <mergeCell ref="H9:M9"/>
    <mergeCell ref="N9:P9"/>
    <mergeCell ref="Q9:S9"/>
    <mergeCell ref="A6:H6"/>
    <mergeCell ref="I6:N6"/>
    <mergeCell ref="O6:P6"/>
    <mergeCell ref="Q6:S6"/>
    <mergeCell ref="A7:F7"/>
    <mergeCell ref="G7:N7"/>
    <mergeCell ref="O7:P7"/>
    <mergeCell ref="Q7:S7"/>
    <mergeCell ref="A4:N4"/>
    <mergeCell ref="O4:P4"/>
    <mergeCell ref="Q4:S4"/>
    <mergeCell ref="A5:N5"/>
    <mergeCell ref="O5:P5"/>
    <mergeCell ref="Q5:S5"/>
    <mergeCell ref="A1:P1"/>
    <mergeCell ref="Q1:S1"/>
    <mergeCell ref="A2:P2"/>
    <mergeCell ref="Q2:S2"/>
    <mergeCell ref="A3:N3"/>
    <mergeCell ref="O3:P3"/>
    <mergeCell ref="Q3:S3"/>
  </mergeCells>
  <printOptions/>
  <pageMargins left="0.7480314960629921" right="0" top="0.7086614173228346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Инна Борисовна Михайличенко</cp:lastModifiedBy>
  <cp:lastPrinted>2020-04-27T11:01:15Z</cp:lastPrinted>
  <dcterms:created xsi:type="dcterms:W3CDTF">2020-04-27T11:01:07Z</dcterms:created>
  <dcterms:modified xsi:type="dcterms:W3CDTF">2020-04-27T11:02:21Z</dcterms:modified>
  <cp:category/>
  <cp:version/>
  <cp:contentType/>
  <cp:contentStatus/>
</cp:coreProperties>
</file>